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JETOS 2017\Lab Zoologia\"/>
    </mc:Choice>
  </mc:AlternateContent>
  <bookViews>
    <workbookView xWindow="0" yWindow="0" windowWidth="20490" windowHeight="7740" tabRatio="740"/>
  </bookViews>
  <sheets>
    <sheet name="PLANILHA" sheetId="22" r:id="rId1"/>
    <sheet name="CRONOGR" sheetId="23" r:id="rId2"/>
  </sheets>
  <externalReferences>
    <externalReference r:id="rId3"/>
  </externalReferences>
  <definedNames>
    <definedName name="_xlnm._FilterDatabase" localSheetId="0" hidden="1">PLANILHA!#REF!</definedName>
    <definedName name="_xlnm.Print_Area" localSheetId="0">PLANILHA!$A$1:$N$119</definedName>
    <definedName name="_xlnm.Print_Titles" localSheetId="0">PLANILHA!$1:$4</definedName>
  </definedNames>
  <calcPr calcId="162913"/>
  <fileRecoveryPr autoRecover="0"/>
</workbook>
</file>

<file path=xl/calcChain.xml><?xml version="1.0" encoding="utf-8"?>
<calcChain xmlns="http://schemas.openxmlformats.org/spreadsheetml/2006/main">
  <c r="D6" i="23" l="1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3" i="23"/>
  <c r="D24" i="23"/>
  <c r="D25" i="23"/>
  <c r="D26" i="23"/>
  <c r="D27" i="23"/>
  <c r="D5" i="23"/>
  <c r="C8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B24" i="23"/>
  <c r="P21" i="23"/>
  <c r="P28" i="23" s="1"/>
  <c r="O21" i="23"/>
  <c r="O28" i="23" s="1"/>
  <c r="N21" i="23"/>
  <c r="N28" i="23" s="1"/>
  <c r="M21" i="23"/>
  <c r="M28" i="23" s="1"/>
  <c r="L21" i="23"/>
  <c r="K21" i="23"/>
  <c r="K28" i="23" s="1"/>
  <c r="J21" i="23"/>
  <c r="J28" i="23" s="1"/>
  <c r="I21" i="23"/>
  <c r="I28" i="23" s="1"/>
  <c r="H21" i="23"/>
  <c r="G21" i="23"/>
  <c r="F21" i="23"/>
  <c r="E21" i="23"/>
  <c r="E28" i="23" s="1"/>
  <c r="D28" i="23" s="1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D21" i="23" l="1"/>
  <c r="F28" i="23"/>
  <c r="G28" i="23"/>
  <c r="H28" i="23"/>
  <c r="L28" i="23"/>
  <c r="K27" i="22" l="1"/>
  <c r="K110" i="22"/>
  <c r="C24" i="23" s="1"/>
  <c r="K8" i="22"/>
  <c r="K9" i="22"/>
  <c r="K10" i="22"/>
  <c r="K11" i="22"/>
  <c r="K13" i="22"/>
  <c r="C6" i="23" s="1"/>
  <c r="K14" i="22"/>
  <c r="K15" i="22"/>
  <c r="K16" i="22"/>
  <c r="K17" i="22"/>
  <c r="K18" i="22"/>
  <c r="K19" i="22"/>
  <c r="K21" i="22"/>
  <c r="C7" i="23" s="1"/>
  <c r="K22" i="22"/>
  <c r="K24" i="22"/>
  <c r="K25" i="22"/>
  <c r="K26" i="22"/>
  <c r="K29" i="22"/>
  <c r="C9" i="23" s="1"/>
  <c r="K31" i="22"/>
  <c r="C10" i="23" s="1"/>
  <c r="K32" i="22"/>
  <c r="K33" i="22"/>
  <c r="K34" i="22"/>
  <c r="K35" i="22"/>
  <c r="K36" i="22"/>
  <c r="K37" i="22"/>
  <c r="K38" i="22"/>
  <c r="K39" i="22"/>
  <c r="K41" i="22"/>
  <c r="C11" i="23" s="1"/>
  <c r="K42" i="22"/>
  <c r="K43" i="22"/>
  <c r="K44" i="22"/>
  <c r="K46" i="22"/>
  <c r="C12" i="23" s="1"/>
  <c r="K47" i="22"/>
  <c r="K48" i="22"/>
  <c r="K49" i="22"/>
  <c r="K50" i="22"/>
  <c r="K51" i="22"/>
  <c r="K53" i="22"/>
  <c r="C13" i="23" s="1"/>
  <c r="K54" i="22"/>
  <c r="K55" i="22"/>
  <c r="K56" i="22"/>
  <c r="K58" i="22"/>
  <c r="C14" i="23" s="1"/>
  <c r="K59" i="22"/>
  <c r="K60" i="22"/>
  <c r="K61" i="22"/>
  <c r="K62" i="22"/>
  <c r="K63" i="22"/>
  <c r="K64" i="22"/>
  <c r="K65" i="22"/>
  <c r="K66" i="22"/>
  <c r="K67" i="22"/>
  <c r="K68" i="22"/>
  <c r="K70" i="22"/>
  <c r="C15" i="23" s="1"/>
  <c r="K72" i="22"/>
  <c r="C16" i="23" s="1"/>
  <c r="K73" i="22"/>
  <c r="K74" i="22"/>
  <c r="K75" i="22"/>
  <c r="K76" i="22"/>
  <c r="K77" i="22"/>
  <c r="K78" i="22"/>
  <c r="K79" i="22"/>
  <c r="K80" i="22"/>
  <c r="K81" i="22"/>
  <c r="K82" i="22"/>
  <c r="K83" i="22"/>
  <c r="K85" i="22"/>
  <c r="C17" i="23" s="1"/>
  <c r="K86" i="22"/>
  <c r="K88" i="22"/>
  <c r="C18" i="23" s="1"/>
  <c r="K89" i="22"/>
  <c r="K90" i="22"/>
  <c r="K92" i="22"/>
  <c r="C19" i="23" s="1"/>
  <c r="K93" i="22"/>
  <c r="K94" i="22"/>
  <c r="K95" i="22"/>
  <c r="K96" i="22"/>
  <c r="K97" i="22"/>
  <c r="K98" i="22"/>
  <c r="K99" i="22"/>
  <c r="K100" i="22"/>
  <c r="K7" i="22"/>
  <c r="C5" i="23" s="1"/>
  <c r="C25" i="23" l="1"/>
  <c r="E26" i="23"/>
  <c r="M7" i="22"/>
  <c r="M8" i="22"/>
  <c r="H7" i="22"/>
  <c r="I7" i="22" s="1"/>
  <c r="M110" i="22"/>
  <c r="K105" i="22"/>
  <c r="M105" i="22" s="1"/>
  <c r="K106" i="22"/>
  <c r="M106" i="22" s="1"/>
  <c r="K111" i="22"/>
  <c r="M111" i="22" s="1"/>
  <c r="K112" i="22"/>
  <c r="M112" i="22" s="1"/>
  <c r="K113" i="22"/>
  <c r="K114" i="22"/>
  <c r="M114" i="22" s="1"/>
  <c r="K115" i="22"/>
  <c r="M115" i="22" s="1"/>
  <c r="K116" i="22"/>
  <c r="M116" i="22" s="1"/>
  <c r="K117" i="22"/>
  <c r="M117" i="22" s="1"/>
  <c r="K118" i="22"/>
  <c r="M118" i="22" s="1"/>
  <c r="M9" i="22"/>
  <c r="M14" i="22"/>
  <c r="M15" i="22"/>
  <c r="M17" i="22"/>
  <c r="M18" i="22"/>
  <c r="M24" i="22"/>
  <c r="M25" i="22"/>
  <c r="M27" i="22"/>
  <c r="M29" i="22"/>
  <c r="M34" i="22"/>
  <c r="M35" i="22"/>
  <c r="M37" i="22"/>
  <c r="M38" i="22"/>
  <c r="M43" i="22"/>
  <c r="M44" i="22"/>
  <c r="M47" i="22"/>
  <c r="M48" i="22"/>
  <c r="M53" i="22"/>
  <c r="M54" i="22"/>
  <c r="M56" i="22"/>
  <c r="M58" i="22"/>
  <c r="M62" i="22"/>
  <c r="M63" i="22"/>
  <c r="M65" i="22"/>
  <c r="M66" i="22"/>
  <c r="M72" i="22"/>
  <c r="M73" i="22"/>
  <c r="M75" i="22"/>
  <c r="M76" i="22"/>
  <c r="M80" i="22"/>
  <c r="M81" i="22"/>
  <c r="M83" i="22"/>
  <c r="M85" i="22"/>
  <c r="M90" i="22"/>
  <c r="M92" i="22"/>
  <c r="M94" i="22"/>
  <c r="M95" i="22"/>
  <c r="M99" i="22"/>
  <c r="M100" i="22"/>
  <c r="M10" i="22"/>
  <c r="M13" i="22"/>
  <c r="M16" i="22"/>
  <c r="M19" i="22"/>
  <c r="M21" i="22"/>
  <c r="M22" i="22"/>
  <c r="M26" i="22"/>
  <c r="M31" i="22"/>
  <c r="M36" i="22"/>
  <c r="M39" i="22"/>
  <c r="M41" i="22"/>
  <c r="M42" i="22"/>
  <c r="M46" i="22"/>
  <c r="M49" i="22"/>
  <c r="M51" i="22"/>
  <c r="M55" i="22"/>
  <c r="M59" i="22"/>
  <c r="M60" i="22"/>
  <c r="M61" i="22"/>
  <c r="M64" i="22"/>
  <c r="M67" i="22"/>
  <c r="M70" i="22"/>
  <c r="M74" i="22"/>
  <c r="M77" i="22"/>
  <c r="M78" i="22"/>
  <c r="M79" i="22"/>
  <c r="M82" i="22"/>
  <c r="M86" i="22"/>
  <c r="M93" i="22"/>
  <c r="M96" i="22"/>
  <c r="M97" i="22"/>
  <c r="K102" i="22"/>
  <c r="K103" i="22"/>
  <c r="L103" i="22" s="1"/>
  <c r="H161" i="22"/>
  <c r="H160" i="22"/>
  <c r="H159" i="22"/>
  <c r="H156" i="22"/>
  <c r="H155" i="22"/>
  <c r="H154" i="22"/>
  <c r="H153" i="22"/>
  <c r="H152" i="22"/>
  <c r="H151" i="22"/>
  <c r="H147" i="22"/>
  <c r="H141" i="22"/>
  <c r="H140" i="22"/>
  <c r="H139" i="22"/>
  <c r="H138" i="22"/>
  <c r="H128" i="22"/>
  <c r="H135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3" i="22"/>
  <c r="I103" i="22" s="1"/>
  <c r="H102" i="22"/>
  <c r="I102" i="22" s="1"/>
  <c r="H101" i="22" s="1"/>
  <c r="I101" i="22" s="1"/>
  <c r="H100" i="22"/>
  <c r="I100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0" i="22"/>
  <c r="I90" i="22" s="1"/>
  <c r="H89" i="22"/>
  <c r="I89" i="22" s="1"/>
  <c r="H88" i="22"/>
  <c r="I88" i="22" s="1"/>
  <c r="H87" i="22" s="1"/>
  <c r="H86" i="22"/>
  <c r="I86" i="22" s="1"/>
  <c r="H85" i="22"/>
  <c r="I85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4" i="22"/>
  <c r="I74" i="22" s="1"/>
  <c r="H73" i="22"/>
  <c r="I73" i="22" s="1"/>
  <c r="H72" i="22"/>
  <c r="I72" i="22" s="1"/>
  <c r="H70" i="22"/>
  <c r="I70" i="22" s="1"/>
  <c r="H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6" i="22"/>
  <c r="I56" i="22" s="1"/>
  <c r="H55" i="22"/>
  <c r="I55" i="22" s="1"/>
  <c r="H54" i="22"/>
  <c r="I54" i="22" s="1"/>
  <c r="H53" i="22"/>
  <c r="I53" i="22" s="1"/>
  <c r="H51" i="22"/>
  <c r="I51" i="22" s="1"/>
  <c r="H50" i="22"/>
  <c r="I50" i="22" s="1"/>
  <c r="H49" i="22"/>
  <c r="I49" i="22" s="1"/>
  <c r="H48" i="22"/>
  <c r="I48" i="22" s="1"/>
  <c r="H47" i="22"/>
  <c r="I47" i="22" s="1"/>
  <c r="H46" i="22"/>
  <c r="I46" i="22" s="1"/>
  <c r="H44" i="22"/>
  <c r="I44" i="22" s="1"/>
  <c r="H43" i="22"/>
  <c r="I43" i="22" s="1"/>
  <c r="H42" i="22"/>
  <c r="I42" i="22" s="1"/>
  <c r="H41" i="22"/>
  <c r="I41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29" i="22"/>
  <c r="I29" i="22" s="1"/>
  <c r="H28" i="22" s="1"/>
  <c r="H27" i="22"/>
  <c r="I27" i="22" s="1"/>
  <c r="H26" i="22"/>
  <c r="I26" i="22" s="1"/>
  <c r="H25" i="22"/>
  <c r="I25" i="22" s="1"/>
  <c r="H24" i="22"/>
  <c r="I24" i="22" s="1"/>
  <c r="H22" i="22"/>
  <c r="I22" i="22" s="1"/>
  <c r="H21" i="22"/>
  <c r="I21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1" i="22"/>
  <c r="I11" i="22" s="1"/>
  <c r="H10" i="22"/>
  <c r="I10" i="22" s="1"/>
  <c r="H9" i="22"/>
  <c r="L9" i="22" s="1"/>
  <c r="H8" i="22"/>
  <c r="I8" i="22" s="1"/>
  <c r="F26" i="23" l="1"/>
  <c r="G26" i="23" s="1"/>
  <c r="H26" i="23" s="1"/>
  <c r="I26" i="23" s="1"/>
  <c r="J26" i="23" s="1"/>
  <c r="K26" i="23" s="1"/>
  <c r="L26" i="23" s="1"/>
  <c r="M26" i="23" s="1"/>
  <c r="N26" i="23" s="1"/>
  <c r="O26" i="23" s="1"/>
  <c r="P26" i="23" s="1"/>
  <c r="M102" i="22"/>
  <c r="C20" i="23"/>
  <c r="C21" i="23" s="1"/>
  <c r="C28" i="23" s="1"/>
  <c r="L98" i="22"/>
  <c r="L90" i="22"/>
  <c r="L72" i="22"/>
  <c r="L47" i="22"/>
  <c r="L17" i="22"/>
  <c r="L112" i="22"/>
  <c r="I9" i="22"/>
  <c r="L92" i="22"/>
  <c r="L85" i="22"/>
  <c r="L73" i="22"/>
  <c r="L66" i="22"/>
  <c r="L54" i="22"/>
  <c r="L48" i="22"/>
  <c r="L35" i="22"/>
  <c r="L29" i="22"/>
  <c r="L15" i="22"/>
  <c r="L83" i="22"/>
  <c r="L65" i="22"/>
  <c r="L43" i="22"/>
  <c r="M103" i="22"/>
  <c r="L111" i="22"/>
  <c r="L89" i="22"/>
  <c r="L33" i="22"/>
  <c r="L80" i="22"/>
  <c r="L62" i="22"/>
  <c r="L34" i="22"/>
  <c r="L113" i="22"/>
  <c r="L110" i="22"/>
  <c r="M113" i="22"/>
  <c r="L100" i="22"/>
  <c r="L95" i="22"/>
  <c r="L88" i="22"/>
  <c r="L81" i="22"/>
  <c r="L76" i="22"/>
  <c r="L68" i="22"/>
  <c r="L63" i="22"/>
  <c r="L58" i="22"/>
  <c r="L50" i="22"/>
  <c r="L44" i="22"/>
  <c r="L38" i="22"/>
  <c r="L32" i="22"/>
  <c r="L25" i="22"/>
  <c r="L18" i="22"/>
  <c r="L11" i="22"/>
  <c r="L94" i="22"/>
  <c r="L75" i="22"/>
  <c r="L53" i="22"/>
  <c r="L27" i="22"/>
  <c r="L118" i="22"/>
  <c r="L99" i="22"/>
  <c r="L79" i="22"/>
  <c r="L61" i="22"/>
  <c r="L42" i="22"/>
  <c r="L22" i="22"/>
  <c r="H162" i="22"/>
  <c r="L97" i="22"/>
  <c r="L78" i="22"/>
  <c r="L60" i="22"/>
  <c r="L41" i="22"/>
  <c r="L21" i="22"/>
  <c r="M98" i="22"/>
  <c r="M33" i="22"/>
  <c r="L96" i="22"/>
  <c r="L86" i="22"/>
  <c r="L77" i="22"/>
  <c r="L67" i="22"/>
  <c r="L59" i="22"/>
  <c r="L49" i="22"/>
  <c r="L39" i="22"/>
  <c r="L31" i="22"/>
  <c r="L19" i="22"/>
  <c r="L10" i="22"/>
  <c r="M88" i="22"/>
  <c r="M68" i="22"/>
  <c r="M104" i="22" s="1"/>
  <c r="M50" i="22"/>
  <c r="M32" i="22"/>
  <c r="M11" i="22"/>
  <c r="L117" i="22"/>
  <c r="L106" i="22"/>
  <c r="L24" i="22"/>
  <c r="L70" i="22"/>
  <c r="L51" i="22"/>
  <c r="L13" i="22"/>
  <c r="M89" i="22"/>
  <c r="L116" i="22"/>
  <c r="L105" i="22"/>
  <c r="L14" i="22"/>
  <c r="L56" i="22"/>
  <c r="L37" i="22"/>
  <c r="L8" i="22"/>
  <c r="L115" i="22"/>
  <c r="M119" i="22"/>
  <c r="H142" i="22"/>
  <c r="L102" i="22"/>
  <c r="L93" i="22"/>
  <c r="L82" i="22"/>
  <c r="L74" i="22"/>
  <c r="L64" i="22"/>
  <c r="L55" i="22"/>
  <c r="L46" i="22"/>
  <c r="L36" i="22"/>
  <c r="L26" i="22"/>
  <c r="L16" i="22"/>
  <c r="L114" i="22"/>
  <c r="L7" i="22"/>
  <c r="H20" i="22"/>
  <c r="I20" i="22" s="1"/>
  <c r="H30" i="22"/>
  <c r="H40" i="22"/>
  <c r="I40" i="22" s="1"/>
  <c r="H157" i="22"/>
  <c r="H84" i="22"/>
  <c r="H6" i="22"/>
  <c r="H12" i="22"/>
  <c r="I12" i="22" s="1"/>
  <c r="H23" i="22"/>
  <c r="H52" i="22"/>
  <c r="H57" i="22"/>
  <c r="H91" i="22"/>
  <c r="H109" i="22"/>
  <c r="I119" i="22"/>
  <c r="H71" i="22"/>
  <c r="H45" i="22"/>
  <c r="E22" i="23" l="1"/>
  <c r="I104" i="22"/>
  <c r="I106" i="22" s="1"/>
  <c r="I120" i="22" s="1"/>
  <c r="I121" i="22" s="1"/>
  <c r="F22" i="23" l="1"/>
  <c r="G22" i="23" s="1"/>
  <c r="H22" i="23" s="1"/>
  <c r="I22" i="23" s="1"/>
  <c r="J22" i="23" s="1"/>
  <c r="K22" i="23" s="1"/>
  <c r="L22" i="23" s="1"/>
  <c r="M22" i="23" s="1"/>
  <c r="N22" i="23" s="1"/>
  <c r="O22" i="23" s="1"/>
  <c r="P22" i="23" s="1"/>
  <c r="I123" i="22"/>
  <c r="D22" i="23" l="1"/>
</calcChain>
</file>

<file path=xl/sharedStrings.xml><?xml version="1.0" encoding="utf-8"?>
<sst xmlns="http://schemas.openxmlformats.org/spreadsheetml/2006/main" count="580" uniqueCount="337">
  <si>
    <t>12.1</t>
  </si>
  <si>
    <t xml:space="preserve">INSTALAÇÃO HIDRÁULICA </t>
  </si>
  <si>
    <t>ITEM</t>
  </si>
  <si>
    <t>CÓDIGO</t>
  </si>
  <si>
    <t>FONTE</t>
  </si>
  <si>
    <t>UNID.</t>
  </si>
  <si>
    <t>QUANT.</t>
  </si>
  <si>
    <t>VALOR (R$)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</si>
  <si>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</si>
  <si>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</si>
  <si>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</si>
  <si>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</si>
  <si>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</si>
  <si>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</si>
  <si>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</si>
  <si>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</si>
  <si>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</si>
  <si>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</si>
  <si>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kg</t>
  </si>
  <si>
    <t>6.1</t>
  </si>
  <si>
    <t>m</t>
  </si>
  <si>
    <t>3.2</t>
  </si>
  <si>
    <t>7.1</t>
  </si>
  <si>
    <t>7.2</t>
  </si>
  <si>
    <t>7.3</t>
  </si>
  <si>
    <t>8.2</t>
  </si>
  <si>
    <t>1.3</t>
  </si>
  <si>
    <t>1.4</t>
  </si>
  <si>
    <t>1.5</t>
  </si>
  <si>
    <t>1.6</t>
  </si>
  <si>
    <t>2.2</t>
  </si>
  <si>
    <t>6.2</t>
  </si>
  <si>
    <t>9.1</t>
  </si>
  <si>
    <t>6.3</t>
  </si>
  <si>
    <t>7.5</t>
  </si>
  <si>
    <t>7.6</t>
  </si>
  <si>
    <t>7.4</t>
  </si>
  <si>
    <t>ENGENHEIRO CIVIL DE OBRA PLENO COM ENCARGOS COMPLEMENTARES</t>
  </si>
  <si>
    <t>h</t>
  </si>
  <si>
    <t>PR. UNIT.(R$) COM BDI</t>
  </si>
  <si>
    <t>CUSTO TOTAL COM BDI INCLUSO</t>
  </si>
  <si>
    <t>APLICAÇÃO DE FUNDO SELADOR LÁTEX PVA EM PAREDES, UMA DEMÃO. AF_06/2014</t>
  </si>
  <si>
    <t>10.1</t>
  </si>
  <si>
    <t>10.2</t>
  </si>
  <si>
    <t>LIMPEZA FINAL DA OBRA</t>
  </si>
  <si>
    <t>ISOLAMENTO DE OBRA COM TELA PLASTICA COM MALHA DE 5MM E ESTRUTURA DE MADEIRA PONTALETEADA</t>
  </si>
  <si>
    <t>8.1</t>
  </si>
  <si>
    <t>11.1</t>
  </si>
  <si>
    <t>2.3</t>
  </si>
  <si>
    <t>TUBO DE PVC PARA REDE COLETORA DE ESGOTO DE PAREDE MACIÇA, DN 100 MM, JUNTA ELÁSTICA, INSTALADO EM LOCAL COM NÍVEL ALTO DE INTERFERÊNCIAS - FORNECIMENTO E ASSENTAMENTO. AF_06/2015</t>
  </si>
  <si>
    <t>TUBO PVC, SERIE NORMAL, ESGOTO PREDIAL, DN 40 MM, FORNECIDO E INSTALADO EM RAMAL DE DESCARGA OU RAMAL DE ESGOTO SANITÁRIO. AF_12/2014_P</t>
  </si>
  <si>
    <t>CAIXA DE INSPEÇÃO EM CONCRETO PRÉ-MOLDADO DN 60MM COM TAMPA H= 60CM -FORNECIMENTO E INSTALACAO</t>
  </si>
  <si>
    <t>ASSENTO SANITARIO DE PLASTICO, TIPO CONVENCIONAL</t>
  </si>
  <si>
    <t>CABO DE COBRE FLEXÍVEL ISOLADO, 4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</si>
  <si>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</si>
  <si>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10 MM², ANTI-CHAMA 450/750 V, PARA CIRCUITOS TERMINAIS - FORNECIMENTO E INSTALAÇÃO. AF_12/2015</t>
  </si>
  <si>
    <t>1.2</t>
  </si>
  <si>
    <t>TOTAL</t>
  </si>
  <si>
    <t>6.4</t>
  </si>
  <si>
    <t>6.5</t>
  </si>
  <si>
    <t>6.6</t>
  </si>
  <si>
    <t>6.7</t>
  </si>
  <si>
    <t>M2</t>
  </si>
  <si>
    <t>8.3</t>
  </si>
  <si>
    <t>um</t>
  </si>
  <si>
    <t>1.7</t>
  </si>
  <si>
    <t>1.8</t>
  </si>
  <si>
    <t>1.9</t>
  </si>
  <si>
    <t>M</t>
  </si>
  <si>
    <t>M3</t>
  </si>
  <si>
    <t>KG</t>
  </si>
  <si>
    <t>UN</t>
  </si>
  <si>
    <t>BASE SINAPI:</t>
  </si>
  <si>
    <t xml:space="preserve"> BDI: </t>
  </si>
  <si>
    <t>SERVIÇOS PRELIMINARES</t>
  </si>
  <si>
    <t>M²</t>
  </si>
  <si>
    <t>2.4</t>
  </si>
  <si>
    <t>2.5</t>
  </si>
  <si>
    <t>7.7</t>
  </si>
  <si>
    <t>7.8</t>
  </si>
  <si>
    <t>7.9</t>
  </si>
  <si>
    <t>7.10</t>
  </si>
  <si>
    <t>8.4</t>
  </si>
  <si>
    <t>PINTURA</t>
  </si>
  <si>
    <t>6.8</t>
  </si>
  <si>
    <t>6.9</t>
  </si>
  <si>
    <t xml:space="preserve">74131/004 </t>
  </si>
  <si>
    <t xml:space="preserve">74130/005 </t>
  </si>
  <si>
    <t>DISJUNTOR TERMOMAGNETICO TRIPOLAR PADRAO NEMA (AMERICANO) 60 A 100A 240V, FORNECIMENTO E INSTALACAO</t>
  </si>
  <si>
    <t>QUADRO DE DISTRIBUICAO DE ENERGIA DE EMBUTIR, EM CHAPA METALICA, PARA 18 DISJUNTORES TERMOMAGNETICOS MONOPOLARES, COM BARRAMENTO TRIFASICO E NEUTRO, FORNECIMENTO E INSTALACAO</t>
  </si>
  <si>
    <t>UM</t>
  </si>
  <si>
    <t xml:space="preserve"> M2</t>
  </si>
  <si>
    <t xml:space="preserve">74157/004 </t>
  </si>
  <si>
    <t xml:space="preserve">EXECUÇÃO DE DEPÓSITO EM CANTEIRO DE OBRA EM CHAPA DE MADEIRA COMPENSADA, NÃO INCLUSO MOBILIÁRIO E EQUIPAMENTOS. AF_02/2016 </t>
  </si>
  <si>
    <t>UNID</t>
  </si>
  <si>
    <t>unid</t>
  </si>
  <si>
    <t>m2</t>
  </si>
  <si>
    <t xml:space="preserve">73965/009 </t>
  </si>
  <si>
    <t xml:space="preserve">ESCAVACAO MANUAL DE VALA EM LODO, DE 1,5 ATE 3M, EXCLUINDO ESGOTAMENTO 
/ESCORAMENTO. </t>
  </si>
  <si>
    <t xml:space="preserve">ALVENARIA </t>
  </si>
  <si>
    <t>REVESTIMENTE DE PAREDE</t>
  </si>
  <si>
    <t>INSTALAÇÃO ESGOTO</t>
  </si>
  <si>
    <t xml:space="preserve">74166/001 </t>
  </si>
  <si>
    <t>FOSSA</t>
  </si>
  <si>
    <t xml:space="preserve">LANCAMENTO/APLICACAO MANUAL DE CONCRETO EM FUNDACOES M3 </t>
  </si>
  <si>
    <t xml:space="preserve">73994/001 </t>
  </si>
  <si>
    <t>ARMACAO EM TELA DE ACO SOLDADA NERVURADA Q-138, ACO CA-60, 4,2MM, MALHA 10X10CM</t>
  </si>
  <si>
    <t>FOSSA SÉPTICA EM ALVENARIA DE TIJOLO CERÂMICO MACIÇO, DIMENSÕES EXTERN UN 
AS DE 1,90X1,10X1,40 M, VOLUME DE 1.500 LITROS, REVESTIDO INTERNAMENTE
COM MASSA ÚNICA E IMPERMEABILIZANTE E COM TAMPA DE CONCRETO ARMADO CO
M ESPESSURA DE 8 CM</t>
  </si>
  <si>
    <t>PONTO DE CONSUMO TERMINAL DE ÁGUA FRIA (SUBRAMAL) COM TUBULAÇÃO DE PVC, DN 25 MM, INSTALADO EM RAMAL DE ÁGUA, INCLUSOS RASGO E CHUMBAMENTO EM ALVENARIA. AF_12/2014</t>
  </si>
  <si>
    <t>CAIXA D´ÁGUA EM POLIETILENO, 1000 LITROS, COM ACESSÓRIOS</t>
  </si>
  <si>
    <t>LOUÇAS /METAIS E BANCADAS</t>
  </si>
  <si>
    <t>VASO SANITÁRIO SIFONADO COM CAIXA ACOPLADA LOUÇA BRANCA - PADRÃO MÉDIO, INCLUSO ENGATE FLEXÍVEL EM PLÁSTICO BRANCO, 1/2 X 40CM - FORNECIMEN
TO E INSTALAÇÃO. AF_12/2013</t>
  </si>
  <si>
    <t>BARRA DE APOIO RETA, EM ACO INOX POLIDO, COMPRIMENTO 80CM, DIAMETRO MINIMO 3 CM</t>
  </si>
  <si>
    <t>PONTO DE ILUMINAÇÃO E TOMADA, RESIDENCIAL, INCLUINDO INTERRUPTOR SIMPLES E TOMADA 10A/250V, CAIXA ELÉTRICA, ELETRODUTO, CABO, RASGO, QUEBRA E CHUMBAMENTO (EXCLUINDO LUMINÁRIA E LÂMPADA). AF_01/2016</t>
  </si>
  <si>
    <t xml:space="preserve">74094/001 </t>
  </si>
  <si>
    <t xml:space="preserve">74130/001 </t>
  </si>
  <si>
    <t>DISJUNTOR TERMOMAGNETICO MONOPOLAR PADRAO NEMA (AMERICANO) 10 A 30A 240V, FORNECIMENTO E INSTALACAO</t>
  </si>
  <si>
    <t xml:space="preserve">74130/003 </t>
  </si>
  <si>
    <t xml:space="preserve">DISJUNTOR TERMOMAGNETICO BIPOLAR PADRAO NEMA (AMERICANO) 10 A 50A 240V, FORNECIMENTO E INSTALACAO </t>
  </si>
  <si>
    <t>U</t>
  </si>
  <si>
    <t xml:space="preserve">FORRO    </t>
  </si>
  <si>
    <t>ALCAPAO EM COMPENSADO DE MADEIRA CEDRO/VIROLA, 60X60X2CM, COM MARCO 7X 3CM, ALIZAR DE 2A, DOBRADICAS EM LATAO CROMADO E TARJETA CROMADA</t>
  </si>
  <si>
    <t>88487</t>
  </si>
  <si>
    <t>APLICAÇÃO MANUAL DE PINTURA COM TINTA LÁTEX PVA EM PAREDES, DUAS DEMÃOS. AF_06/2014</t>
  </si>
  <si>
    <t>ESQUADRIAS</t>
  </si>
  <si>
    <t>91341</t>
  </si>
  <si>
    <t xml:space="preserve">93184 </t>
  </si>
  <si>
    <t>VERGA PRÉ-MOLDADA PARA PORTAS COM ATÉ 1,5 M DE VÃO. AF_03/2016 M AS 21,36</t>
  </si>
  <si>
    <t xml:space="preserve">93183 </t>
  </si>
  <si>
    <t>9537</t>
  </si>
  <si>
    <t>CHAPISCO APLICADO EM ALVENARIAS E ESTRUTURAS DE CONCRETO INTERNAS, COM COLHER DE PEDREIRO. ARGAMASSA TRAÇO 1:3 COM PREPARO MANUAL. AF_06/2014</t>
  </si>
  <si>
    <t>INSTALAÇÕES ELÉTRICAS</t>
  </si>
  <si>
    <t xml:space="preserve">LUMINARIA TIPO SPOT PARA 1 LAMPADA INCANDESCENTE/FLUORESCENTE COMPACTA </t>
  </si>
  <si>
    <t>RALO SIFONADO, PVC, DN 100 X 40 MM, JUNTA SOLDÁVEL, FORNECIDO E INSTALADO EM RAMAIS DE ENCAMINHAMENTO DE ÁGUA PLUVIAL. AF_12/2014_P</t>
  </si>
  <si>
    <t>REGISTRO DE GAVETA BRUTO, LATÃO, ROSCÁVEL, 3/4", FORNECIDO E INSTALADO
EM RAMAL DE ÁGUA. AF_12/2014</t>
  </si>
  <si>
    <t xml:space="preserve">VERGA PRÉ-MOLDADA PARA JANELAS COM MAIS DE 1,5 M DE VÃO. AF_03/2016 </t>
  </si>
  <si>
    <t>8.5</t>
  </si>
  <si>
    <t>8.6</t>
  </si>
  <si>
    <t>8.7</t>
  </si>
  <si>
    <t>8.8</t>
  </si>
  <si>
    <t xml:space="preserve">DESCRIÇÃO DOS SERVIÇOS </t>
  </si>
  <si>
    <t>PR. UNIT.(R$) SEM BDI</t>
  </si>
  <si>
    <t>SERVIÇOS DO ITEM 1</t>
  </si>
  <si>
    <t>TUBO PVC, SERIE NORMAL, ESGOTO PREDIAL, DN 50 MM, FORNECIDO E INSTALADO EM RAMAL DE DESCARGA OU RAMAL DE ESGOTO SANITÁRIO. AF_12/2014</t>
  </si>
  <si>
    <t>CONCRETO FCK = 15MPA, TRAÇO 1:3,4:3,5 (CIMENTO/ AREIA MÉDIA/ BRITA 1) PREPARO MECÂNICO COM BETONEIRA 400 L. AF_07/2016</t>
  </si>
  <si>
    <t>20,34%</t>
  </si>
  <si>
    <t>1</t>
  </si>
  <si>
    <t>8.9</t>
  </si>
  <si>
    <t>8.10</t>
  </si>
  <si>
    <t>RECURSO DA EMENDA PARLAMENTAR Nº</t>
  </si>
  <si>
    <t>10.3</t>
  </si>
  <si>
    <t>TELHADO</t>
  </si>
  <si>
    <t>TELHAMENTO COM TELHA METALICA TERMOACUSTICA E = 30 MM COM ATÉ 2 AGUAS INCLUSO IÇAMENTO</t>
  </si>
  <si>
    <t>TRAMA DE AÇO COMPOSTA POR TERÇAS PARA TELHADO DE ATE 2 AGUAS PARA TELHA ONDULADA DE FIBROCIMENTO, METÁLICA, PLÁSTICA OU TERMOACUSTICA, INCLUSO TRANSPORTE VERTICAL</t>
  </si>
  <si>
    <t>CUMEEIRA EM PERFIL ONDULADO DE ALUMÍNIO</t>
  </si>
  <si>
    <t>8.11</t>
  </si>
  <si>
    <t>8.12</t>
  </si>
  <si>
    <t>8.13</t>
  </si>
  <si>
    <t>8.14</t>
  </si>
  <si>
    <t>11.2</t>
  </si>
  <si>
    <t>73774/001</t>
  </si>
  <si>
    <t>DIVISÓRIA EM MARMORITE ESPESSURA 35MM, CHUMBAMENTO NO PISO E PAREDE COM ARGAMASSA DE CIMENTO E AREIA, POLIMENTO MANUAL, EXCLUSIVE FERRAGENS</t>
  </si>
  <si>
    <t>FABRICAÇÃO E INSTALAÇÃO DE TESOURA INTEIRA EM AÇO, VÃO DE 8M PARA TELHA ONDULADA DE FIBROCIMENTO, METÁLICA, PLÁSTICA OU TERMOACÚSTICA, INCLUSO IÇAMENTO</t>
  </si>
  <si>
    <t>REATERRO INTERNO (EDIFICAÇÕES) COMPACTADO MANUALMENTE</t>
  </si>
  <si>
    <t>M³</t>
  </si>
  <si>
    <t>ARMAÇÃO DE TELA DE AÇO SOLDADA NERVURADA Q-138, AÇO CA-60, 4,2 MM MALHA 10X10 CM</t>
  </si>
  <si>
    <t>73994/001</t>
  </si>
  <si>
    <t xml:space="preserve">73783/005 </t>
  </si>
  <si>
    <t>POSTE CONCRETO SEÇÃO CIRCULAR COMPRIMENTO=7M CARGA NOMINAL TOPO 100KG INCLUSIVE ESCAVACAO EXCLUSIVE TRANSPORTE - FORNECIMENTO E COLOCAÇÃO</t>
  </si>
  <si>
    <t>SUPORTE PARA TRANSFORMADOR EM POSTE DE CONCRETO CIRCULAR</t>
  </si>
  <si>
    <t>73857/002</t>
  </si>
  <si>
    <t>TRANSFORMADOR DISTRIBUIÇÃO 112,5 KVA TRIFASICO 60HZ CLCASSE 15KV IMERSO EM OLEO MINERAL, FORNECIMENTO E INSTALAÇÃO</t>
  </si>
  <si>
    <t>13.1</t>
  </si>
  <si>
    <t>73780/001</t>
  </si>
  <si>
    <t>CHAVE FUSIVEL UNIPOLAR, 15KV - 100A, EQUIPADA COM COMANDO PARA HASTE DE MANOBRA. FORNECIMENTO E INSTALAÇÃO</t>
  </si>
  <si>
    <t>ISOLADOR DE SUSPENSÃO (DISCO) TP CAVILHA CAVA 15KV - 6". FORNECIMENTO E INSTALAÇÃO</t>
  </si>
  <si>
    <t>73781/003</t>
  </si>
  <si>
    <t>PORTA DE CORRER EM ALUMÍNIO COM DUAS FOLHAS PARA VIDRO, INCLUSO VIDRO LISO INCOLOR, FECHADURA E PUXADOR, SEM GUARNIÇÃO/ALIZAR/VISTA</t>
  </si>
  <si>
    <t>PEITORIL EM MARMORE BRANCO, LARGURA DE 15 CM, ASSENTADO COM ARGAMASSA TRAÇO 1:4 (CIMENTO E AREIA MEDIA), PREPARO MANUAL DA ARGAMASSA</t>
  </si>
  <si>
    <t>CABO DE COBRE FLEXÍVEL ISOLADO, 6 MM², ANTI-CHAMA 450/750 V, PARA CIRCUITOS TERMINAIS - FORNECIMENTO E INSTALAÇÃO. AF_12/2015</t>
  </si>
  <si>
    <t>12.2</t>
  </si>
  <si>
    <t>%</t>
  </si>
  <si>
    <t>SERVIÇOS FINAIS</t>
  </si>
  <si>
    <t xml:space="preserve"> HABITE-SE</t>
  </si>
  <si>
    <t>13.2</t>
  </si>
  <si>
    <t>CP IFRJ</t>
  </si>
  <si>
    <t>PLACA DE OBRA EM CHAPA DE ACO FINA A QUENTE BITOLA MSG 14, E = 2 MM (16 KG / M²) - 12 M² MODELO MEC</t>
  </si>
  <si>
    <t>CONTRAPISO EM ARGAMASSA TRAÇO 1:4 (CIMENTO E AREIA), PREPARO MECANICO COM BETONEIRA 400L APLICADO EM ÁREAS SECAS SOBRE LAJE, NÃO ADERIDO, ESPESSURA 4CM - AF 06/2014</t>
  </si>
  <si>
    <t>TRANSPORTE DE ENTULHO COM CAMINHÃO BASCULANTE 6 M³, RODOVIA PAVIMENTADA, DMT 0,5 A 1 KM</t>
  </si>
  <si>
    <t>H</t>
  </si>
  <si>
    <t>RETROESCAVADEIRA SOBRE RODAS COM CARREGADEIRA TRAÇÃO 4X4 POTENCIA LIQ 72 HP CAÇAMBA CARREG CAP MIN A,79 M³ CAÇAMBA RETRO CAP 0,18 M³ PESO OPERACIONAL MIN 7140 KG PROFUNDIDADE ESCAVAÇÃO MAX 4,5 M MATERIAIS NA OPERAÇÃO - AF 06/2014</t>
  </si>
  <si>
    <t>74072/003</t>
  </si>
  <si>
    <t>LAVATORIO LOUÇA BRANCA SUSPENSO, 29,5 X 39 CM OU EQUIVALENTE, PADRÃO POPULAR - FORNECIMENTO E INSTALAÇÃO</t>
  </si>
  <si>
    <t>ENGATE FLEXIVEL EM PLASTICO BRNACO 1/2" 30 CM FORNECIMENTO E INSTALAÇÃO</t>
  </si>
  <si>
    <t>SIFÃO DO TIPO FLEXIVEL EM PVC 1 X 1/2" FORNECIMENTO E INSTALAÇÃO</t>
  </si>
  <si>
    <t>VALVULA EM METAL CROMADO 1.1/2" X 1.1/2" PARA TANQUE OU LAVATORIO COM OU SEM LADRÃO - FORNECIMENTO E INSTALAÇÃO</t>
  </si>
  <si>
    <t>ESTRUTURA</t>
  </si>
  <si>
    <t>74141/002</t>
  </si>
  <si>
    <t>CINTA DE AMARRAÇÃO DE ALVENARIA MOLDADA IN LOCO EM CONCRETO - AF 03/2016</t>
  </si>
  <si>
    <t>1.1</t>
  </si>
  <si>
    <t>INSTALAÇÃO GÁS</t>
  </si>
  <si>
    <t xml:space="preserve">74003/001 </t>
  </si>
  <si>
    <t>INSTALACOES GAS CENTRAL P/ EDIFICIO RESIDENCIAL C/ 4 PAVTOS 16 UNID. UN CR 5.306,78 - UMA CENTRAL POR BLOCO COM 16 PONTOS</t>
  </si>
  <si>
    <t>CP</t>
  </si>
  <si>
    <t>PINTURA ESMALTE FOSCO, DUAS DEMÃOS, SOBRE SUPERFÍCIE METÁLICA, INCLUSO UMA DEMÃO DE FUNDO ANTICORROSIVO, UTILIZANDO REVOLVER (PISTOLA AR COMPRIMIDO)</t>
  </si>
  <si>
    <t xml:space="preserve">PERFIL UDC ("U" DOBRADO DE CHAPA) SIMPLES DE AÇO LAMINADO, GALVANIZADO, ASTM A36, 127 X 50 MM, e = 3 MM 
3,52 KG/M  - 30 M </t>
  </si>
  <si>
    <t>LUMINÁRIA LED PLAFON REDONDA DE SOBREPOR BIVOLT 12/13W, D = 17 CM</t>
  </si>
  <si>
    <t>ELETRODUTO RÍGIDO ROSCÁVEL, PVC, DN 20  (1/2") PARA CIRCUITOS TERMINAIS, INSTALADO EM PAREDES FORNECIMENTO E INSTALAÇÃO</t>
  </si>
  <si>
    <t>LAJE PRE-MOLD BETA 12 P/3,5KN/M2 VAO 4,1M INCL VIGOTAS TIJOLOS ARMADURA NEGATIVA CAPEAMENTO 3CM CONCRETO 15MPA ESCORAMENTO MATERIAIS E MAO
DE OBRA.</t>
  </si>
  <si>
    <t>TUBO PVC SOLDÁVEL DN 32 MM INSTALADO EM RAMAL DE DISTRIBUIÇÃO DE ÁGUA FORNECIMENTO E INSTALAÇÃO</t>
  </si>
  <si>
    <t>2.6</t>
  </si>
  <si>
    <t>2.7</t>
  </si>
  <si>
    <t>CALHA EM CHAPA DE AÇO GALGANIZADO NUMERO 24, DESENVOLVIMENTO DE 33 CM, INCLUSO TRANSPORTE VERTICAL</t>
  </si>
  <si>
    <t>74145/001</t>
  </si>
  <si>
    <t xml:space="preserve">ALVENARIA DE VEDAÇÃO DE BLOCOS CERÂMICOS FURADOS NA VERTICAL DE 9X19X39CM (ESPESSURA 9CM) DE PAREDES COM ÁREA LÍQUIDA MAIOR OU IGUAL A 6M² SEM VÃOS E ARGAMASSA DE ASSENTAMENTO COM PREPARO EM BETONEIRA. AF_06/2014
 </t>
  </si>
  <si>
    <t xml:space="preserve">DEMOLICAO DE ALVENARIA DE ELEMENTOS CERAMICOS VAZADOS           </t>
  </si>
  <si>
    <t>REVESTIMENTO CERÂMICO PARA PISO COM PLACAS TIPO ESMALTADA PADRÃO POPULAR DE DIMENSÕES 35X35 CM APLICADA EM AMBIENTES DE ÁREA MAIOR QUE 10 M2. AF_06/2014</t>
  </si>
  <si>
    <t>T</t>
  </si>
  <si>
    <t xml:space="preserve">CARGA, MANOBRAS E DESCARGA DE MATERIAIS DIVERSOS, COM CAMINHAO CARROCERIA 9T (CARGA E DESCARGA MANUAIS) </t>
  </si>
  <si>
    <t>EMBOÇO, PARA RECEBIMENTO DE CERÂMICA, EM ARGAMASSA TRAÇO 1:2:8, PREPARO MECÂNICO COM BETONEIRA 400L, APLICADO MANUALMENTE EM FACES INTERNAS DE PAREDES, PARA AMBIENTE COM ÁREA MAIOR QUE 10M2, ESPESSURA DE 10MM, COM EXECUÇÃO DE TALISCAS. AF_06/2014</t>
  </si>
  <si>
    <t xml:space="preserve">FORRO EM RÉGUAS DE PVC, FRISADO, PARA AMBIENTES RESIDENCIAIS, INCLUSIVE ESTRUTURA DE FIXAÇÃO. AF_05/2017_P
 </t>
  </si>
  <si>
    <t>13.3</t>
  </si>
  <si>
    <t>4.4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</si>
  <si>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</si>
  <si>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</si>
  <si>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</si>
  <si>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</si>
  <si>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</si>
  <si>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</si>
  <si>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</si>
  <si>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</si>
  <si>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</si>
  <si>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13.4</t>
  </si>
  <si>
    <t>13.5</t>
  </si>
  <si>
    <t>13.6</t>
  </si>
  <si>
    <t>13.7</t>
  </si>
  <si>
    <t>14.1</t>
  </si>
  <si>
    <t>14.2</t>
  </si>
  <si>
    <t>COTAÇÃO</t>
  </si>
  <si>
    <t xml:space="preserve">PISO </t>
  </si>
  <si>
    <t xml:space="preserve">(COMPOSIÇÃO REPRESENTATIVA) DO SERVIÇO DE EMBOÇO/MASSA ÚNICA, APLICADO  MANUALMENTE, TRAÇO 1:2:8, EM BETONEIRA DE 400L, PAREDES INTERNAS, COM EXECUÇÃO DE TALISCAS, EDIFICAÇÃO HABITACIONAL UNIFAMILIAR (CASAS) E EDIFICAÇÃO PÚBLICA PADRÃO. AF_12/2014 </t>
  </si>
  <si>
    <t xml:space="preserve">REVESTIMENTO CERÂMICO PARA PAREDES INTERNAS COM PLACAS TIPO ESMALTADA  PADRÃO POPULAR DE DIMENSÕES 20X20 CM APLICADAS EM AMBIENTES DE ÁREA MAIOR QUE 5 M2 NA ALTURA INTEIRA DAS PAREDES. AF_06/2014 </t>
  </si>
  <si>
    <t>BANCADA DE GRANITO CINZA POLIDO PARA PIA DE COZINHA 1,50 X 0,60 M - FORNECIMENTO E INSTALAÇÃO</t>
  </si>
  <si>
    <t>CUBA DE EMBUTIR DE AÇO INOXIDÁVEL  MEDIA FORNECIMENTO E INSTALAÇÃO</t>
  </si>
  <si>
    <t>EXECUÇÃO DE PASSEIO (CALÇADA) OU PISO DE CONCRETO COM CONCRETO MOLDADO IN LOCO, FEITO EM OBRA, ACABAMENTO CONVENCIONAL, NÃO ARMADO = 10 CM</t>
  </si>
  <si>
    <t>PORTA EM ALUMÍNIO DE ABRIR TIPO VENEZIANA COM GUARNIÇÃO, FIXAÇÃO COM PARAFUSOS - FORNECIMENTO E INSTALAÇÃO. AF_08/2015</t>
  </si>
  <si>
    <t>PUXADOR TUBULAR RETO, DUPLO EM ALUMÍNIO POLIDO DIAMETRO APROX DE 1" COMPRIMENTO APROX. DE 400MM PARA PORTAS DE MADEIRA OU VIDRO</t>
  </si>
  <si>
    <t>PAR</t>
  </si>
  <si>
    <t>13.8</t>
  </si>
  <si>
    <t>PORTÃO DE FERRO EM CHAPA GALVANIZADA PLANA 14 GSG</t>
  </si>
  <si>
    <t>8.15</t>
  </si>
  <si>
    <t>73783/009</t>
  </si>
  <si>
    <t>POSTE CONCRETO SEÇÃO CIRCULAR COMPRIMENTO = 11M CARGA NOMINAL NO TOPO 300KG INCLUSIVE ESCAVACAO EXCLUSIVE TRANSPORTE - FORNECIMENTO E COLOCAÇÃO</t>
  </si>
  <si>
    <t>12.3</t>
  </si>
  <si>
    <t>JANELA DE ALUMÍNIO MAXIM-AR, FIXAÇÃO COM ARGAMASSA, COM VIDROS, PADRONIZADA. AF_07/2016</t>
  </si>
  <si>
    <t>INSUMO</t>
  </si>
  <si>
    <t>SARRAFO DE MADEIRA NAO APARELHADA *2,5 X 7* CM, MACARANDUBA, ANGELIM OU EQUIVALENTE DA REGIAO</t>
  </si>
  <si>
    <t>PECA DE MADEIRA NATIVA / REGIONAL 7,5 X 7,5CM (3X3) NAO APARELHADA (P/FORMA)</t>
  </si>
  <si>
    <t>CHAPA DE ACO FINA A QUENTE BITOLA MSG 14, E = 2,00 MM (16,0 KG/M2) KG CR 3,75</t>
  </si>
  <si>
    <t>COMPOSICAO</t>
  </si>
  <si>
    <t xml:space="preserve">73924/001 </t>
  </si>
  <si>
    <t>PREGO DE ACO POLIDO COM CABECA 18 X 30 (2 3/4 X 10)</t>
  </si>
  <si>
    <t>CARPINTEIRO DE FORMAS COM ENCARGOS COMPLEMENTARES</t>
  </si>
  <si>
    <t>SERVENTE COM ENCARGOS COMPLEMENTARES</t>
  </si>
  <si>
    <t>CONCRETO MAGRO PARA LASTRO, TRAÇO 1:4,5:4,5 (CIMENTO/ AREIA MÉDIA/ BRITA 1)  - PREPARO MECÂNICO COM BETONEIRA 400 L. AF_07/2016</t>
  </si>
  <si>
    <t>CRUZETA</t>
  </si>
  <si>
    <t>FITA VEDA ROSCA EM ROLOS DE 18 MM X 10 M (L X C)</t>
  </si>
  <si>
    <t>TORNEIRA COM ALAVANCA PARA ATENDIMENTO A NORMA DE ACESSIBILIDADE</t>
  </si>
  <si>
    <t>ENCANADOR OU BOMBEIRO HIDRÁULICO COM ENCARGOS COMPLEMENTARES</t>
  </si>
  <si>
    <t>3767</t>
  </si>
  <si>
    <t>LIXA EM FOLHA PARA PAREDE OU MADEIRA, NUMERO 120 (COR VERMELHA)</t>
  </si>
  <si>
    <t>0,0600000</t>
  </si>
  <si>
    <t>88316</t>
  </si>
  <si>
    <t>0,0860000</t>
  </si>
  <si>
    <t xml:space="preserve">PLACA DE OBRA </t>
  </si>
  <si>
    <t>1M²</t>
  </si>
  <si>
    <t>SINAPI  AGO/17</t>
  </si>
  <si>
    <t>COMPOS</t>
  </si>
  <si>
    <t>1 unidade</t>
  </si>
  <si>
    <t xml:space="preserve">CP IFRJ </t>
  </si>
  <si>
    <t>TORNEIRA CLINICA COM ALAVANCA EM METAL CROMADO DE ALTA RESISTENCIA</t>
  </si>
  <si>
    <t>LIXAMENTO DE PAREDES</t>
  </si>
  <si>
    <t>COEF REPRES</t>
  </si>
  <si>
    <t>1 M²</t>
  </si>
  <si>
    <t>TORNEIRA CLINICA COM ALAVANCA EM METAL CROMADO DE ALTA RESISTENCIAE</t>
  </si>
  <si>
    <t xml:space="preserve">PINTURA ESMALTE ALTO BRILHO, DUAS DEMAOS, SOBRE SUPERFICIE METALICA </t>
  </si>
  <si>
    <t>COMPOSIÇÃO PRÓPRIA - CP IFRJ 01</t>
  </si>
  <si>
    <t>COMPOSIÇÃO PRÓPRIA - CP IFRJ 02</t>
  </si>
  <si>
    <t>COMPOSIÇÃO PRÓPRIA - CP IFRJ 03</t>
  </si>
  <si>
    <t>COMPOSIÇÃO PRÓPRIA- CP IFRJ 04</t>
  </si>
  <si>
    <t>13.9</t>
  </si>
  <si>
    <t>SOLEIRA DE MARMORE BRANCO, LARGURA 15 CM, ESPESSURA 3CM, ASSENTADA SOBRE ARGAMASSA TRAÇO 1:4 (CIMENTO E AREIA)</t>
  </si>
  <si>
    <t>SERVIÇOS DO ITEM 2</t>
  </si>
  <si>
    <t>SALDO</t>
  </si>
  <si>
    <t>CONTRATAÇÃO DE EMPRESA PARA PRESTAÇÃO DE SERVIÇO COMUM DE ENGENHARIA PARA REFORMA E IMPLANTAÇÃO DE DOIS LABORATÓRIOS NO CAMPUS PINHEIRAL DO IFRJ E INSTALAÇÃO DE RAMAL DE ALIMENTAÇÃO DE ENERGIA ELÉTRICA EM REDE DE ALTA TENSÃO</t>
  </si>
  <si>
    <t>RECURSO COMPLEMENTAR = 5,41%</t>
  </si>
  <si>
    <t>INSTALAÇÃO DE REDE DE ALTA TENSÃO</t>
  </si>
  <si>
    <t>CUSTO TOTAL DO ITEM 1 COM BDI INCLUSO</t>
  </si>
  <si>
    <t>CUSTO TOTAL DO ITEM 2 COM BDI INCLUSO</t>
  </si>
  <si>
    <t>CORRIMÃO EM TUBO AÇO GALVANIZADO 1 1/4" COM BRAÇADEIRA (32 MM)</t>
  </si>
  <si>
    <t>88247</t>
  </si>
  <si>
    <t>AUXILIAR DE ELETRICISTA COM ENCARGOS COMPLEMENTARES</t>
  </si>
  <si>
    <t>88264</t>
  </si>
  <si>
    <t>ELETRICISTA COM ENCARGOS COMPLEMENTARES</t>
  </si>
  <si>
    <t>5</t>
  </si>
  <si>
    <t>CABO DE ALUMÍNIO 25 MM² - FORNECIMENTO E INSTALAÇÃO</t>
  </si>
  <si>
    <t>COMPOSIÇÕES PRÓPRIAS DO IFRJ - CP - ITEM 1</t>
  </si>
  <si>
    <t xml:space="preserve">CRUZETA DE EUCALIPTO TRATADO, OU EQUIVALENTE DA REGIAO, *2,4* M, SECAO *9 X 11,5* CM </t>
  </si>
  <si>
    <t xml:space="preserve">CINTA CIRCULAR AÇO GALVANIZADA 180MM (ABRAÇADEIRA) </t>
  </si>
  <si>
    <t>Mão francesa plana 710x32x5mm aço galvanizado a fogo</t>
  </si>
  <si>
    <t>CRUZETA E SUPORTE FORNECIMENTO E INSTALAÇÃO</t>
  </si>
  <si>
    <t>COMPOSIÇÕES PRÓPRIAS DO IFRJ -  ITEM 2</t>
  </si>
  <si>
    <t>CABO DE ALUMÍNIO ISOLADO 25 MM</t>
  </si>
  <si>
    <t>CABO ALUMÍNIO ISOLADO 25 MM</t>
  </si>
  <si>
    <t>8 PARAFUSOS E 3 PINO CRUZETA</t>
  </si>
  <si>
    <t>VALORES ESTIMADOS - CONTRATANTE</t>
  </si>
  <si>
    <t>OFERTA DA EMPRESA 
 INSERIR VALORES NA COLUNA "PR UNIT. (R$) SEM BDI"</t>
  </si>
  <si>
    <t>PREENCHER OS CAMPOS ABAIXO</t>
  </si>
  <si>
    <t xml:space="preserve">CAMPOS COM FÓRMULAS
</t>
  </si>
  <si>
    <t>DESCRIÇÃO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</si>
  <si>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</si>
  <si>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</si>
  <si>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</si>
  <si>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</si>
  <si>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</si>
  <si>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</si>
  <si>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</si>
  <si>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</si>
  <si>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</si>
  <si>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</si>
  <si>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</si>
  <si>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</si>
  <si>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TOTAL ITEM 1 COM BDI</t>
  </si>
  <si>
    <t>SALDO ACUMULADO</t>
  </si>
  <si>
    <t>TOTAL ITEM 2 COM BDI</t>
  </si>
  <si>
    <t>TOTAL DOS ITENS</t>
  </si>
  <si>
    <t xml:space="preserve">AS CÉLULAS ESTÃO COM FÓRMULAS COM LINK À PLANILHA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</si>
</sst>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[$-416]mmm\-yy;@"/>
    <numFmt numFmtId="169" formatCode="_-[$R$-416]\ * #,##0.00_-;\-[$R$-416]\ * #,##0.00_-;_-[$R$-416]\ * &quot;-&quot;??_-;_-@_-"/>
    <numFmt numFmtId="170" formatCode="[$R$-416]\ #,##0.00;\-[$R$-416]\ #,##0.00"/>
    <numFmt numFmtId="171" formatCode="0.0"/>
    <numFmt numFmtId="172" formatCode="&quot;R$&quot;\ #,##0.00"/>
  </numFmts>
  <fonts count="28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Courier New"/>
      <family val="3"/>
    </font>
    <font>
      <sz val="10"/>
      <name val="Courier New"/>
      <family val="3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  <xf numFmtId="165" fontId="4" fillId="0" borderId="0" applyBorder="0" applyProtection="0"/>
    <xf numFmtId="165" fontId="4" fillId="0" borderId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166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Border="0" applyProtection="0"/>
    <xf numFmtId="167" fontId="7" fillId="0" borderId="0" applyBorder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Border="0" applyProtection="0"/>
    <xf numFmtId="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98">
    <xf numFmtId="0" fontId="0" fillId="0" borderId="0" xfId="0"/>
    <xf numFmtId="49" fontId="9" fillId="3" borderId="1" xfId="10" applyNumberFormat="1" applyFont="1" applyFill="1" applyBorder="1" applyAlignment="1">
      <alignment horizontal="center" vertical="center" wrapText="1"/>
    </xf>
    <xf numFmtId="49" fontId="11" fillId="0" borderId="11" xfId="10" applyNumberFormat="1" applyFont="1" applyFill="1" applyBorder="1" applyAlignment="1">
      <alignment vertical="center" wrapText="1"/>
    </xf>
    <xf numFmtId="0" fontId="12" fillId="0" borderId="0" xfId="10" applyFont="1" applyFill="1" applyAlignment="1">
      <alignment horizontal="center" vertical="center"/>
    </xf>
    <xf numFmtId="49" fontId="13" fillId="0" borderId="1" xfId="10" applyNumberFormat="1" applyFont="1" applyFill="1" applyBorder="1" applyAlignment="1">
      <alignment horizontal="center" vertical="center"/>
    </xf>
    <xf numFmtId="49" fontId="13" fillId="4" borderId="1" xfId="10" applyNumberFormat="1" applyFont="1" applyFill="1" applyBorder="1" applyAlignment="1">
      <alignment horizontal="center" vertical="center"/>
    </xf>
    <xf numFmtId="49" fontId="11" fillId="7" borderId="1" xfId="10" applyNumberFormat="1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49" fontId="13" fillId="0" borderId="1" xfId="10" applyNumberFormat="1" applyFont="1" applyFill="1" applyBorder="1" applyAlignment="1">
      <alignment horizontal="center" vertical="center" wrapText="1"/>
    </xf>
    <xf numFmtId="49" fontId="13" fillId="7" borderId="1" xfId="10" applyNumberFormat="1" applyFont="1" applyFill="1" applyBorder="1" applyAlignment="1">
      <alignment horizontal="center" vertical="center" wrapText="1"/>
    </xf>
    <xf numFmtId="49" fontId="13" fillId="3" borderId="1" xfId="10" applyNumberFormat="1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49" fontId="13" fillId="8" borderId="1" xfId="10" applyNumberFormat="1" applyFont="1" applyFill="1" applyBorder="1" applyAlignment="1">
      <alignment horizontal="center" vertical="center" wrapText="1"/>
    </xf>
    <xf numFmtId="49" fontId="11" fillId="5" borderId="1" xfId="10" applyNumberFormat="1" applyFont="1" applyFill="1" applyBorder="1" applyAlignment="1">
      <alignment horizontal="center" vertical="center" wrapText="1"/>
    </xf>
    <xf numFmtId="49" fontId="13" fillId="5" borderId="1" xfId="10" applyNumberFormat="1" applyFont="1" applyFill="1" applyBorder="1" applyAlignment="1">
      <alignment horizontal="center" vertical="center" wrapText="1"/>
    </xf>
    <xf numFmtId="49" fontId="12" fillId="0" borderId="1" xfId="10" applyNumberFormat="1" applyFont="1" applyFill="1" applyBorder="1" applyAlignment="1">
      <alignment horizontal="center" vertical="center"/>
    </xf>
    <xf numFmtId="164" fontId="15" fillId="7" borderId="1" xfId="10" applyNumberFormat="1" applyFont="1" applyFill="1" applyBorder="1" applyAlignment="1">
      <alignment horizontal="center" vertical="center"/>
    </xf>
    <xf numFmtId="49" fontId="11" fillId="7" borderId="1" xfId="10" applyNumberFormat="1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wrapText="1"/>
    </xf>
    <xf numFmtId="10" fontId="11" fillId="4" borderId="1" xfId="10" applyNumberFormat="1" applyFont="1" applyFill="1" applyBorder="1" applyAlignment="1">
      <alignment horizontal="center" vertical="center"/>
    </xf>
    <xf numFmtId="0" fontId="12" fillId="3" borderId="0" xfId="10" applyFont="1" applyFill="1" applyAlignment="1">
      <alignment horizontal="center" vertical="center"/>
    </xf>
    <xf numFmtId="10" fontId="11" fillId="8" borderId="1" xfId="10" applyNumberFormat="1" applyFont="1" applyFill="1" applyBorder="1" applyAlignment="1">
      <alignment horizontal="center" vertical="center"/>
    </xf>
    <xf numFmtId="49" fontId="11" fillId="8" borderId="1" xfId="10" applyNumberFormat="1" applyFont="1" applyFill="1" applyBorder="1" applyAlignment="1">
      <alignment vertical="center"/>
    </xf>
    <xf numFmtId="49" fontId="12" fillId="0" borderId="0" xfId="10" applyNumberFormat="1" applyFont="1" applyFill="1" applyAlignment="1">
      <alignment horizontal="center" vertical="center"/>
    </xf>
    <xf numFmtId="0" fontId="12" fillId="0" borderId="0" xfId="10" applyFont="1" applyFill="1" applyBorder="1" applyAlignment="1">
      <alignment horizontal="center"/>
    </xf>
    <xf numFmtId="0" fontId="12" fillId="0" borderId="0" xfId="10" applyFont="1" applyFill="1" applyBorder="1" applyAlignment="1">
      <alignment horizontal="center" vertical="center"/>
    </xf>
    <xf numFmtId="164" fontId="12" fillId="0" borderId="0" xfId="14" applyFont="1" applyFill="1" applyBorder="1" applyAlignment="1">
      <alignment horizontal="center" vertical="center"/>
    </xf>
    <xf numFmtId="49" fontId="12" fillId="0" borderId="0" xfId="10" applyNumberFormat="1" applyFont="1" applyFill="1" applyBorder="1" applyAlignment="1">
      <alignment horizontal="center" vertical="center"/>
    </xf>
    <xf numFmtId="0" fontId="12" fillId="0" borderId="0" xfId="10" applyFont="1" applyFill="1" applyAlignment="1">
      <alignment horizontal="center"/>
    </xf>
    <xf numFmtId="164" fontId="12" fillId="0" borderId="0" xfId="14" applyFont="1" applyFill="1" applyAlignment="1">
      <alignment horizontal="center" vertical="center"/>
    </xf>
    <xf numFmtId="44" fontId="11" fillId="4" borderId="1" xfId="10" applyNumberFormat="1" applyFont="1" applyFill="1" applyBorder="1" applyAlignment="1">
      <alignment horizontal="center" vertical="center"/>
    </xf>
    <xf numFmtId="49" fontId="2" fillId="0" borderId="1" xfId="10" applyNumberFormat="1" applyFont="1" applyFill="1" applyBorder="1" applyAlignment="1">
      <alignment horizontal="center" vertical="center"/>
    </xf>
    <xf numFmtId="44" fontId="13" fillId="0" borderId="0" xfId="10" applyNumberFormat="1" applyFont="1" applyFill="1" applyBorder="1" applyAlignment="1">
      <alignment horizontal="left" vertical="center"/>
    </xf>
    <xf numFmtId="0" fontId="12" fillId="0" borderId="0" xfId="10" applyFont="1" applyFill="1" applyBorder="1" applyAlignment="1"/>
    <xf numFmtId="44" fontId="12" fillId="0" borderId="0" xfId="21" applyFont="1" applyFill="1" applyBorder="1" applyAlignment="1">
      <alignment horizontal="center" vertical="center"/>
    </xf>
    <xf numFmtId="49" fontId="11" fillId="4" borderId="1" xfId="10" applyNumberFormat="1" applyFont="1" applyFill="1" applyBorder="1" applyAlignment="1">
      <alignment horizontal="center" vertical="center" wrapText="1"/>
    </xf>
    <xf numFmtId="49" fontId="13" fillId="7" borderId="1" xfId="10" applyNumberFormat="1" applyFont="1" applyFill="1" applyBorder="1" applyAlignment="1">
      <alignment horizontal="center" vertical="center"/>
    </xf>
    <xf numFmtId="44" fontId="11" fillId="7" borderId="1" xfId="10" applyNumberFormat="1" applyFont="1" applyFill="1" applyBorder="1" applyAlignment="1">
      <alignment horizontal="center" vertical="center"/>
    </xf>
    <xf numFmtId="10" fontId="11" fillId="7" borderId="1" xfId="10" applyNumberFormat="1" applyFont="1" applyFill="1" applyBorder="1" applyAlignment="1">
      <alignment horizontal="center" vertical="center"/>
    </xf>
    <xf numFmtId="44" fontId="11" fillId="7" borderId="1" xfId="10" applyNumberFormat="1" applyFont="1" applyFill="1" applyBorder="1" applyAlignment="1" applyProtection="1">
      <alignment horizontal="left" vertical="center"/>
      <protection locked="0"/>
    </xf>
    <xf numFmtId="4" fontId="11" fillId="7" borderId="1" xfId="10" applyNumberFormat="1" applyFont="1" applyFill="1" applyBorder="1" applyAlignment="1" applyProtection="1">
      <alignment horizontal="center" vertical="center"/>
      <protection locked="0"/>
    </xf>
    <xf numFmtId="0" fontId="13" fillId="0" borderId="1" xfId="10" applyFont="1" applyFill="1" applyBorder="1" applyAlignment="1" applyProtection="1">
      <alignment horizontal="center" vertical="center"/>
      <protection locked="0"/>
    </xf>
    <xf numFmtId="0" fontId="13" fillId="0" borderId="1" xfId="10" applyFont="1" applyFill="1" applyBorder="1" applyAlignment="1" applyProtection="1">
      <alignment horizontal="left" vertical="center" wrapText="1"/>
      <protection locked="0"/>
    </xf>
    <xf numFmtId="44" fontId="13" fillId="7" borderId="1" xfId="14" applyNumberFormat="1" applyFont="1" applyFill="1" applyBorder="1" applyAlignment="1" applyProtection="1">
      <alignment horizontal="left" vertical="center"/>
      <protection locked="0"/>
    </xf>
    <xf numFmtId="44" fontId="13" fillId="7" borderId="1" xfId="10" applyNumberFormat="1" applyFont="1" applyFill="1" applyBorder="1" applyAlignment="1" applyProtection="1">
      <alignment horizontal="left" vertical="center"/>
      <protection locked="0"/>
    </xf>
    <xf numFmtId="49" fontId="13" fillId="7" borderId="1" xfId="10" applyNumberFormat="1" applyFont="1" applyFill="1" applyBorder="1" applyAlignment="1" applyProtection="1">
      <alignment horizontal="center" vertical="center" wrapText="1"/>
      <protection locked="0"/>
    </xf>
    <xf numFmtId="49" fontId="11" fillId="7" borderId="1" xfId="10" applyNumberFormat="1" applyFont="1" applyFill="1" applyBorder="1" applyAlignment="1" applyProtection="1">
      <alignment horizontal="center" vertical="center" wrapText="1"/>
      <protection locked="0"/>
    </xf>
    <xf numFmtId="0" fontId="17" fillId="7" borderId="1" xfId="10" applyFont="1" applyFill="1" applyBorder="1" applyAlignment="1" applyProtection="1">
      <alignment vertical="center"/>
      <protection locked="0"/>
    </xf>
    <xf numFmtId="0" fontId="13" fillId="0" borderId="1" xfId="10" applyFont="1" applyFill="1" applyBorder="1" applyAlignment="1" applyProtection="1">
      <alignment horizontal="center" vertical="center" wrapText="1"/>
      <protection locked="0"/>
    </xf>
    <xf numFmtId="44" fontId="11" fillId="5" borderId="1" xfId="10" applyNumberFormat="1" applyFont="1" applyFill="1" applyBorder="1" applyAlignment="1" applyProtection="1">
      <alignment horizontal="left" vertical="center"/>
      <protection locked="0"/>
    </xf>
    <xf numFmtId="44" fontId="11" fillId="4" borderId="1" xfId="10" applyNumberFormat="1" applyFont="1" applyFill="1" applyBorder="1" applyAlignment="1" applyProtection="1">
      <alignment horizontal="left" vertical="center"/>
      <protection locked="0"/>
    </xf>
    <xf numFmtId="44" fontId="11" fillId="4" borderId="11" xfId="10" applyNumberFormat="1" applyFont="1" applyFill="1" applyBorder="1" applyAlignment="1" applyProtection="1">
      <alignment horizontal="left" vertical="center"/>
      <protection locked="0"/>
    </xf>
    <xf numFmtId="49" fontId="11" fillId="4" borderId="11" xfId="10" applyNumberFormat="1" applyFont="1" applyFill="1" applyBorder="1" applyAlignment="1" applyProtection="1">
      <alignment vertical="center"/>
      <protection locked="0"/>
    </xf>
    <xf numFmtId="0" fontId="13" fillId="10" borderId="1" xfId="10" applyFont="1" applyFill="1" applyBorder="1" applyAlignment="1" applyProtection="1">
      <alignment horizontal="center" vertical="center" wrapText="1"/>
      <protection locked="0"/>
    </xf>
    <xf numFmtId="0" fontId="13" fillId="10" borderId="1" xfId="1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Protection="1">
      <protection locked="0"/>
    </xf>
    <xf numFmtId="169" fontId="13" fillId="0" borderId="1" xfId="10" applyNumberFormat="1" applyFont="1" applyFill="1" applyBorder="1" applyAlignment="1" applyProtection="1">
      <alignment horizontal="left" vertical="center" wrapText="1"/>
      <protection locked="0"/>
    </xf>
    <xf numFmtId="169" fontId="13" fillId="5" borderId="1" xfId="10" applyNumberFormat="1" applyFont="1" applyFill="1" applyBorder="1" applyAlignment="1" applyProtection="1">
      <alignment horizontal="left" vertical="center" wrapText="1"/>
      <protection locked="0"/>
    </xf>
    <xf numFmtId="44" fontId="13" fillId="5" borderId="1" xfId="21" applyFont="1" applyFill="1" applyBorder="1" applyAlignment="1" applyProtection="1">
      <alignment horizontal="center" vertical="center" wrapText="1"/>
      <protection locked="0"/>
    </xf>
    <xf numFmtId="44" fontId="13" fillId="10" borderId="1" xfId="21" applyFont="1" applyFill="1" applyBorder="1" applyAlignment="1" applyProtection="1">
      <alignment horizontal="left" vertical="center" wrapText="1"/>
      <protection locked="0"/>
    </xf>
    <xf numFmtId="44" fontId="13" fillId="5" borderId="1" xfId="21" applyFont="1" applyFill="1" applyBorder="1" applyAlignment="1" applyProtection="1">
      <alignment horizontal="left" vertical="center" wrapText="1"/>
      <protection locked="0"/>
    </xf>
    <xf numFmtId="44" fontId="11" fillId="10" borderId="1" xfId="10" applyNumberFormat="1" applyFont="1" applyFill="1" applyBorder="1" applyAlignment="1" applyProtection="1">
      <alignment horizontal="left" vertical="center"/>
      <protection locked="0"/>
    </xf>
    <xf numFmtId="170" fontId="13" fillId="10" borderId="1" xfId="21" applyNumberFormat="1" applyFont="1" applyFill="1" applyBorder="1" applyAlignment="1" applyProtection="1">
      <alignment horizontal="left" vertical="center" wrapText="1"/>
      <protection locked="0"/>
    </xf>
    <xf numFmtId="49" fontId="11" fillId="7" borderId="1" xfId="10" applyNumberFormat="1" applyFont="1" applyFill="1" applyBorder="1" applyAlignment="1" applyProtection="1">
      <alignment horizontal="center" vertical="center"/>
    </xf>
    <xf numFmtId="164" fontId="11" fillId="7" borderId="1" xfId="14" applyFont="1" applyFill="1" applyBorder="1" applyAlignment="1" applyProtection="1">
      <alignment horizontal="center" vertical="center"/>
    </xf>
    <xf numFmtId="4" fontId="11" fillId="7" borderId="1" xfId="10" applyNumberFormat="1" applyFont="1" applyFill="1" applyBorder="1" applyAlignment="1" applyProtection="1">
      <alignment horizontal="center" vertical="justify"/>
    </xf>
    <xf numFmtId="44" fontId="11" fillId="7" borderId="1" xfId="10" applyNumberFormat="1" applyFont="1" applyFill="1" applyBorder="1" applyAlignment="1" applyProtection="1">
      <alignment horizontal="left" vertical="center"/>
    </xf>
    <xf numFmtId="4" fontId="11" fillId="7" borderId="1" xfId="10" applyNumberFormat="1" applyFont="1" applyFill="1" applyBorder="1" applyAlignment="1" applyProtection="1">
      <alignment horizontal="center" vertical="center"/>
    </xf>
    <xf numFmtId="0" fontId="13" fillId="0" borderId="1" xfId="10" applyFont="1" applyFill="1" applyBorder="1" applyAlignment="1" applyProtection="1">
      <alignment horizontal="center" vertical="center"/>
    </xf>
    <xf numFmtId="165" fontId="13" fillId="0" borderId="1" xfId="4" applyFont="1" applyFill="1" applyBorder="1" applyAlignment="1" applyProtection="1">
      <alignment horizontal="center" vertical="center" wrapText="1"/>
    </xf>
    <xf numFmtId="0" fontId="13" fillId="0" borderId="1" xfId="10" applyFont="1" applyFill="1" applyBorder="1" applyAlignment="1" applyProtection="1">
      <alignment horizontal="left" vertical="center" wrapText="1"/>
    </xf>
    <xf numFmtId="0" fontId="13" fillId="0" borderId="1" xfId="14" applyNumberFormat="1" applyFont="1" applyFill="1" applyBorder="1" applyAlignment="1" applyProtection="1">
      <alignment horizontal="center" vertical="center"/>
    </xf>
    <xf numFmtId="44" fontId="13" fillId="0" borderId="1" xfId="14" applyNumberFormat="1" applyFont="1" applyFill="1" applyBorder="1" applyAlignment="1" applyProtection="1">
      <alignment horizontal="left" vertical="center"/>
    </xf>
    <xf numFmtId="44" fontId="13" fillId="0" borderId="1" xfId="10" applyNumberFormat="1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center" vertical="center"/>
    </xf>
    <xf numFmtId="0" fontId="11" fillId="7" borderId="1" xfId="10" applyFont="1" applyFill="1" applyBorder="1" applyAlignment="1" applyProtection="1">
      <alignment horizontal="center" vertical="center"/>
    </xf>
    <xf numFmtId="0" fontId="11" fillId="7" borderId="1" xfId="10" applyFont="1" applyFill="1" applyBorder="1" applyAlignment="1" applyProtection="1">
      <alignment horizontal="center" vertical="center" wrapText="1"/>
    </xf>
    <xf numFmtId="0" fontId="11" fillId="7" borderId="1" xfId="10" applyFont="1" applyFill="1" applyBorder="1" applyAlignment="1" applyProtection="1">
      <alignment horizontal="left" vertical="center" wrapText="1"/>
    </xf>
    <xf numFmtId="0" fontId="13" fillId="7" borderId="1" xfId="10" applyFont="1" applyFill="1" applyBorder="1" applyAlignment="1" applyProtection="1">
      <alignment horizontal="center" vertical="center"/>
    </xf>
    <xf numFmtId="0" fontId="13" fillId="7" borderId="1" xfId="14" applyNumberFormat="1" applyFont="1" applyFill="1" applyBorder="1" applyAlignment="1" applyProtection="1">
      <alignment horizontal="center" vertical="center"/>
    </xf>
    <xf numFmtId="44" fontId="13" fillId="7" borderId="1" xfId="14" applyNumberFormat="1" applyFont="1" applyFill="1" applyBorder="1" applyAlignment="1" applyProtection="1">
      <alignment horizontal="left" vertical="center"/>
    </xf>
    <xf numFmtId="44" fontId="13" fillId="7" borderId="1" xfId="10" applyNumberFormat="1" applyFont="1" applyFill="1" applyBorder="1" applyAlignment="1" applyProtection="1">
      <alignment horizontal="left" vertical="center"/>
    </xf>
    <xf numFmtId="0" fontId="11" fillId="0" borderId="1" xfId="10" applyFont="1" applyFill="1" applyBorder="1" applyAlignment="1" applyProtection="1">
      <alignment horizontal="center" vertical="center" wrapText="1"/>
    </xf>
    <xf numFmtId="0" fontId="11" fillId="4" borderId="1" xfId="10" applyFont="1" applyFill="1" applyBorder="1" applyAlignment="1" applyProtection="1">
      <alignment horizontal="center" vertical="center"/>
    </xf>
    <xf numFmtId="0" fontId="11" fillId="4" borderId="1" xfId="10" applyFont="1" applyFill="1" applyBorder="1" applyAlignment="1" applyProtection="1">
      <alignment horizontal="center" vertical="center" wrapText="1"/>
    </xf>
    <xf numFmtId="0" fontId="15" fillId="0" borderId="1" xfId="10" applyFont="1" applyFill="1" applyBorder="1" applyAlignment="1" applyProtection="1">
      <alignment horizontal="center" vertical="center"/>
    </xf>
    <xf numFmtId="0" fontId="15" fillId="0" borderId="1" xfId="10" applyFont="1" applyFill="1" applyBorder="1" applyAlignment="1" applyProtection="1">
      <alignment horizontal="center" vertical="center" wrapText="1"/>
    </xf>
    <xf numFmtId="0" fontId="15" fillId="0" borderId="1" xfId="10" applyFont="1" applyFill="1" applyBorder="1" applyAlignment="1" applyProtection="1">
      <alignment horizontal="left" vertical="center" wrapText="1"/>
    </xf>
    <xf numFmtId="164" fontId="15" fillId="0" borderId="1" xfId="14" applyFont="1" applyFill="1" applyBorder="1" applyAlignment="1" applyProtection="1">
      <alignment horizontal="center" vertical="center"/>
    </xf>
    <xf numFmtId="44" fontId="15" fillId="0" borderId="1" xfId="14" applyNumberFormat="1" applyFont="1" applyFill="1" applyBorder="1" applyAlignment="1" applyProtection="1">
      <alignment vertical="center"/>
    </xf>
    <xf numFmtId="0" fontId="15" fillId="0" borderId="1" xfId="10" applyFont="1" applyFill="1" applyBorder="1" applyAlignment="1" applyProtection="1">
      <alignment vertical="center" wrapText="1"/>
    </xf>
    <xf numFmtId="164" fontId="15" fillId="0" borderId="1" xfId="14" applyFont="1" applyFill="1" applyBorder="1" applyAlignment="1" applyProtection="1">
      <alignment vertical="center" wrapText="1"/>
    </xf>
    <xf numFmtId="49" fontId="13" fillId="7" borderId="1" xfId="10" applyNumberFormat="1" applyFont="1" applyFill="1" applyBorder="1" applyAlignment="1" applyProtection="1">
      <alignment horizontal="center" vertical="center" wrapText="1"/>
    </xf>
    <xf numFmtId="0" fontId="13" fillId="8" borderId="1" xfId="10" applyFont="1" applyFill="1" applyBorder="1" applyAlignment="1" applyProtection="1">
      <alignment horizontal="center" vertical="center"/>
    </xf>
    <xf numFmtId="0" fontId="11" fillId="8" borderId="1" xfId="10" applyFont="1" applyFill="1" applyBorder="1" applyAlignment="1" applyProtection="1">
      <alignment horizontal="center" vertical="center" wrapText="1"/>
    </xf>
    <xf numFmtId="0" fontId="13" fillId="8" borderId="1" xfId="10" applyFont="1" applyFill="1" applyBorder="1" applyAlignment="1" applyProtection="1">
      <alignment horizontal="left" vertical="center" wrapText="1"/>
    </xf>
    <xf numFmtId="0" fontId="13" fillId="8" borderId="1" xfId="14" applyNumberFormat="1" applyFont="1" applyFill="1" applyBorder="1" applyAlignment="1" applyProtection="1">
      <alignment horizontal="center" vertical="center"/>
    </xf>
    <xf numFmtId="44" fontId="13" fillId="8" borderId="1" xfId="14" applyNumberFormat="1" applyFont="1" applyFill="1" applyBorder="1" applyAlignment="1" applyProtection="1">
      <alignment horizontal="left" vertical="center"/>
    </xf>
    <xf numFmtId="44" fontId="13" fillId="8" borderId="1" xfId="10" applyNumberFormat="1" applyFont="1" applyFill="1" applyBorder="1" applyAlignment="1" applyProtection="1">
      <alignment horizontal="left" vertical="center"/>
    </xf>
    <xf numFmtId="0" fontId="11" fillId="5" borderId="1" xfId="10" applyFont="1" applyFill="1" applyBorder="1" applyAlignment="1" applyProtection="1">
      <alignment horizontal="center" vertical="center"/>
    </xf>
    <xf numFmtId="0" fontId="11" fillId="5" borderId="1" xfId="10" applyFont="1" applyFill="1" applyBorder="1" applyAlignment="1" applyProtection="1">
      <alignment horizontal="center" vertical="center" wrapText="1"/>
    </xf>
    <xf numFmtId="0" fontId="11" fillId="7" borderId="1" xfId="14" applyNumberFormat="1" applyFont="1" applyFill="1" applyBorder="1" applyAlignment="1" applyProtection="1">
      <alignment horizontal="center" vertical="center"/>
    </xf>
    <xf numFmtId="44" fontId="11" fillId="7" borderId="1" xfId="14" applyNumberFormat="1" applyFont="1" applyFill="1" applyBorder="1" applyAlignment="1" applyProtection="1">
      <alignment horizontal="left" vertical="center"/>
    </xf>
    <xf numFmtId="0" fontId="13" fillId="5" borderId="1" xfId="10" applyFont="1" applyFill="1" applyBorder="1" applyAlignment="1" applyProtection="1">
      <alignment horizontal="center" vertical="center"/>
    </xf>
    <xf numFmtId="49" fontId="11" fillId="7" borderId="1" xfId="10" applyNumberFormat="1" applyFont="1" applyFill="1" applyBorder="1" applyAlignment="1" applyProtection="1">
      <alignment horizontal="center" vertical="center" wrapText="1"/>
    </xf>
    <xf numFmtId="0" fontId="16" fillId="5" borderId="1" xfId="10" applyFont="1" applyFill="1" applyBorder="1" applyAlignment="1" applyProtection="1">
      <alignment horizontal="center" vertical="center" wrapText="1"/>
    </xf>
    <xf numFmtId="0" fontId="16" fillId="2" borderId="1" xfId="10" applyFont="1" applyFill="1" applyBorder="1" applyAlignment="1" applyProtection="1">
      <alignment horizontal="center" vertical="center"/>
    </xf>
    <xf numFmtId="0" fontId="16" fillId="7" borderId="1" xfId="10" applyFont="1" applyFill="1" applyBorder="1" applyAlignment="1" applyProtection="1">
      <alignment vertical="center"/>
    </xf>
    <xf numFmtId="164" fontId="16" fillId="7" borderId="1" xfId="14" applyFont="1" applyFill="1" applyBorder="1" applyAlignment="1" applyProtection="1">
      <alignment vertical="center"/>
    </xf>
    <xf numFmtId="44" fontId="16" fillId="7" borderId="1" xfId="10" applyNumberFormat="1" applyFont="1" applyFill="1" applyBorder="1" applyAlignment="1" applyProtection="1">
      <alignment vertical="center"/>
    </xf>
    <xf numFmtId="0" fontId="17" fillId="7" borderId="1" xfId="10" applyFont="1" applyFill="1" applyBorder="1" applyAlignment="1" applyProtection="1">
      <alignment vertical="center"/>
    </xf>
    <xf numFmtId="0" fontId="16" fillId="0" borderId="1" xfId="10" applyFont="1" applyFill="1" applyBorder="1" applyAlignment="1" applyProtection="1">
      <alignment horizontal="center" vertical="center" wrapText="1"/>
    </xf>
    <xf numFmtId="0" fontId="15" fillId="0" borderId="1" xfId="15" applyNumberFormat="1" applyFont="1" applyFill="1" applyBorder="1" applyAlignment="1" applyProtection="1">
      <alignment horizontal="center" vertical="center" wrapText="1"/>
    </xf>
    <xf numFmtId="44" fontId="15" fillId="0" borderId="1" xfId="14" applyNumberFormat="1" applyFont="1" applyFill="1" applyBorder="1" applyAlignment="1" applyProtection="1">
      <alignment horizontal="left" vertical="center" wrapText="1"/>
    </xf>
    <xf numFmtId="44" fontId="15" fillId="0" borderId="1" xfId="10" applyNumberFormat="1" applyFont="1" applyFill="1" applyBorder="1" applyAlignment="1" applyProtection="1">
      <alignment vertical="center"/>
    </xf>
    <xf numFmtId="0" fontId="13" fillId="5" borderId="1" xfId="10" applyFont="1" applyFill="1" applyBorder="1" applyAlignment="1" applyProtection="1">
      <alignment horizontal="center" vertical="center" wrapText="1"/>
    </xf>
    <xf numFmtId="0" fontId="13" fillId="0" borderId="1" xfId="10" applyFont="1" applyFill="1" applyBorder="1" applyAlignment="1" applyProtection="1">
      <alignment horizontal="center" vertical="center" wrapText="1"/>
    </xf>
    <xf numFmtId="0" fontId="11" fillId="5" borderId="1" xfId="10" applyFont="1" applyFill="1" applyBorder="1" applyAlignment="1" applyProtection="1">
      <alignment horizontal="left" vertical="center" wrapText="1"/>
    </xf>
    <xf numFmtId="0" fontId="11" fillId="5" borderId="1" xfId="14" applyNumberFormat="1" applyFont="1" applyFill="1" applyBorder="1" applyAlignment="1" applyProtection="1">
      <alignment horizontal="center" vertical="center"/>
    </xf>
    <xf numFmtId="44" fontId="11" fillId="5" borderId="1" xfId="14" applyNumberFormat="1" applyFont="1" applyFill="1" applyBorder="1" applyAlignment="1" applyProtection="1">
      <alignment horizontal="left" vertical="center"/>
    </xf>
    <xf numFmtId="44" fontId="11" fillId="5" borderId="1" xfId="10" applyNumberFormat="1" applyFont="1" applyFill="1" applyBorder="1" applyAlignment="1" applyProtection="1">
      <alignment horizontal="left" vertical="center"/>
    </xf>
    <xf numFmtId="44" fontId="11" fillId="4" borderId="1" xfId="10" applyNumberFormat="1" applyFont="1" applyFill="1" applyBorder="1" applyAlignment="1" applyProtection="1">
      <alignment horizontal="left" vertical="center"/>
    </xf>
    <xf numFmtId="49" fontId="11" fillId="4" borderId="2" xfId="10" applyNumberFormat="1" applyFont="1" applyFill="1" applyBorder="1" applyAlignment="1" applyProtection="1">
      <alignment horizontal="left" vertical="center"/>
    </xf>
    <xf numFmtId="49" fontId="11" fillId="4" borderId="10" xfId="10" applyNumberFormat="1" applyFont="1" applyFill="1" applyBorder="1" applyAlignment="1" applyProtection="1">
      <alignment horizontal="left" vertical="center"/>
    </xf>
    <xf numFmtId="44" fontId="11" fillId="4" borderId="11" xfId="10" applyNumberFormat="1" applyFont="1" applyFill="1" applyBorder="1" applyAlignment="1" applyProtection="1">
      <alignment horizontal="left" vertical="center"/>
    </xf>
    <xf numFmtId="49" fontId="11" fillId="4" borderId="10" xfId="10" applyNumberFormat="1" applyFont="1" applyFill="1" applyBorder="1" applyAlignment="1" applyProtection="1">
      <alignment vertical="center"/>
    </xf>
    <xf numFmtId="49" fontId="11" fillId="4" borderId="11" xfId="10" applyNumberFormat="1" applyFont="1" applyFill="1" applyBorder="1" applyAlignment="1" applyProtection="1">
      <alignment vertical="center"/>
    </xf>
    <xf numFmtId="169" fontId="13" fillId="0" borderId="1" xfId="10" applyNumberFormat="1" applyFont="1" applyFill="1" applyBorder="1" applyAlignment="1" applyProtection="1">
      <alignment horizontal="left" vertical="center"/>
    </xf>
    <xf numFmtId="1" fontId="13" fillId="0" borderId="1" xfId="10" applyNumberFormat="1" applyFont="1" applyFill="1" applyBorder="1" applyAlignment="1" applyProtection="1">
      <alignment horizontal="center" vertical="center"/>
    </xf>
    <xf numFmtId="0" fontId="13" fillId="10" borderId="1" xfId="10" applyFont="1" applyFill="1" applyBorder="1" applyAlignment="1" applyProtection="1">
      <alignment horizontal="center" vertical="center"/>
    </xf>
    <xf numFmtId="0" fontId="9" fillId="10" borderId="1" xfId="10" applyFont="1" applyFill="1" applyBorder="1" applyAlignment="1" applyProtection="1">
      <alignment horizontal="left" vertical="center" wrapText="1"/>
    </xf>
    <xf numFmtId="169" fontId="13" fillId="10" borderId="1" xfId="10" applyNumberFormat="1" applyFont="1" applyFill="1" applyBorder="1" applyAlignment="1" applyProtection="1">
      <alignment horizontal="left" vertical="center"/>
    </xf>
    <xf numFmtId="44" fontId="13" fillId="10" borderId="1" xfId="10" applyNumberFormat="1" applyFont="1" applyFill="1" applyBorder="1" applyAlignment="1" applyProtection="1">
      <alignment horizontal="left" vertical="center"/>
    </xf>
    <xf numFmtId="0" fontId="13" fillId="10" borderId="1" xfId="14" applyNumberFormat="1" applyFont="1" applyFill="1" applyBorder="1" applyAlignment="1" applyProtection="1">
      <alignment horizontal="center" vertical="center"/>
    </xf>
    <xf numFmtId="44" fontId="13" fillId="10" borderId="1" xfId="14" applyNumberFormat="1" applyFont="1" applyFill="1" applyBorder="1" applyAlignment="1" applyProtection="1">
      <alignment horizontal="left" vertical="center"/>
    </xf>
    <xf numFmtId="0" fontId="13" fillId="10" borderId="1" xfId="10" applyFont="1" applyFill="1" applyBorder="1" applyAlignment="1" applyProtection="1">
      <alignment horizontal="center" vertical="center" wrapText="1"/>
    </xf>
    <xf numFmtId="0" fontId="13" fillId="10" borderId="1" xfId="10" applyFont="1" applyFill="1" applyBorder="1" applyAlignment="1" applyProtection="1">
      <alignment horizontal="left" vertical="center" wrapText="1"/>
    </xf>
    <xf numFmtId="0" fontId="18" fillId="0" borderId="1" xfId="0" applyFont="1" applyBorder="1" applyAlignment="1" applyProtection="1"/>
    <xf numFmtId="0" fontId="18" fillId="0" borderId="1" xfId="0" applyFont="1" applyBorder="1" applyProtection="1"/>
    <xf numFmtId="0" fontId="19" fillId="0" borderId="1" xfId="10" applyFont="1" applyFill="1" applyBorder="1" applyAlignment="1" applyProtection="1">
      <alignment horizontal="center" vertical="center" wrapText="1"/>
    </xf>
    <xf numFmtId="169" fontId="13" fillId="0" borderId="1" xfId="10" applyNumberFormat="1" applyFont="1" applyFill="1" applyBorder="1" applyAlignment="1" applyProtection="1">
      <alignment horizontal="left" vertical="center" wrapText="1"/>
    </xf>
    <xf numFmtId="0" fontId="13" fillId="5" borderId="1" xfId="10" applyFont="1" applyFill="1" applyBorder="1" applyAlignment="1" applyProtection="1">
      <alignment horizontal="left" vertical="center" wrapText="1"/>
    </xf>
    <xf numFmtId="169" fontId="13" fillId="5" borderId="1" xfId="10" applyNumberFormat="1" applyFont="1" applyFill="1" applyBorder="1" applyAlignment="1" applyProtection="1">
      <alignment horizontal="left" vertical="center" wrapText="1"/>
    </xf>
    <xf numFmtId="0" fontId="12" fillId="0" borderId="1" xfId="10" applyFont="1" applyFill="1" applyBorder="1" applyAlignment="1" applyProtection="1">
      <alignment horizontal="center" vertical="center"/>
    </xf>
    <xf numFmtId="0" fontId="13" fillId="0" borderId="11" xfId="10" applyFont="1" applyFill="1" applyBorder="1" applyAlignment="1" applyProtection="1">
      <alignment vertical="center" wrapText="1"/>
    </xf>
    <xf numFmtId="170" fontId="13" fillId="5" borderId="1" xfId="21" applyNumberFormat="1" applyFont="1" applyFill="1" applyBorder="1" applyAlignment="1" applyProtection="1">
      <alignment horizontal="left" vertical="center" wrapText="1"/>
    </xf>
    <xf numFmtId="44" fontId="13" fillId="5" borderId="1" xfId="21" applyFont="1" applyFill="1" applyBorder="1" applyAlignment="1" applyProtection="1">
      <alignment horizontal="center" vertical="center" wrapText="1"/>
    </xf>
    <xf numFmtId="0" fontId="10" fillId="10" borderId="1" xfId="10" applyFont="1" applyFill="1" applyBorder="1" applyAlignment="1" applyProtection="1">
      <alignment horizontal="left" vertical="center" wrapText="1"/>
    </xf>
    <xf numFmtId="0" fontId="10" fillId="10" borderId="1" xfId="10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/>
    </xf>
    <xf numFmtId="44" fontId="13" fillId="10" borderId="1" xfId="21" applyFont="1" applyFill="1" applyBorder="1" applyAlignment="1" applyProtection="1">
      <alignment horizontal="left" vertical="center" wrapText="1"/>
    </xf>
    <xf numFmtId="49" fontId="11" fillId="10" borderId="1" xfId="10" applyNumberFormat="1" applyFont="1" applyFill="1" applyBorder="1" applyAlignment="1" applyProtection="1">
      <alignment horizontal="left" vertical="center"/>
    </xf>
    <xf numFmtId="171" fontId="21" fillId="10" borderId="1" xfId="0" applyNumberFormat="1" applyFont="1" applyFill="1" applyBorder="1" applyAlignment="1" applyProtection="1">
      <alignment horizontal="center" vertical="center"/>
    </xf>
    <xf numFmtId="0" fontId="9" fillId="10" borderId="1" xfId="10" applyFont="1" applyFill="1" applyBorder="1" applyAlignment="1" applyProtection="1">
      <alignment horizontal="center" vertical="center" wrapText="1"/>
    </xf>
    <xf numFmtId="44" fontId="13" fillId="5" borderId="1" xfId="21" applyFont="1" applyFill="1" applyBorder="1" applyAlignment="1" applyProtection="1">
      <alignment horizontal="left" vertical="center" wrapText="1"/>
    </xf>
    <xf numFmtId="49" fontId="11" fillId="10" borderId="1" xfId="10" applyNumberFormat="1" applyFont="1" applyFill="1" applyBorder="1" applyAlignment="1" applyProtection="1">
      <alignment horizontal="center" vertical="center"/>
    </xf>
    <xf numFmtId="0" fontId="22" fillId="10" borderId="1" xfId="0" applyFont="1" applyFill="1" applyBorder="1" applyAlignment="1" applyProtection="1">
      <alignment horizontal="left" vertical="center" wrapText="1"/>
    </xf>
    <xf numFmtId="0" fontId="21" fillId="10" borderId="1" xfId="0" applyFont="1" applyFill="1" applyBorder="1" applyAlignment="1" applyProtection="1">
      <alignment horizontal="left" vertical="center"/>
    </xf>
    <xf numFmtId="44" fontId="12" fillId="10" borderId="1" xfId="21" applyFont="1" applyFill="1" applyBorder="1" applyAlignment="1" applyProtection="1">
      <alignment horizontal="left" vertical="center"/>
    </xf>
    <xf numFmtId="44" fontId="11" fillId="10" borderId="1" xfId="10" applyNumberFormat="1" applyFont="1" applyFill="1" applyBorder="1" applyAlignment="1" applyProtection="1">
      <alignment horizontal="left" vertical="center"/>
    </xf>
    <xf numFmtId="0" fontId="21" fillId="10" borderId="1" xfId="0" applyFont="1" applyFill="1" applyBorder="1" applyAlignment="1" applyProtection="1">
      <alignment horizontal="left" vertical="center" wrapText="1"/>
    </xf>
    <xf numFmtId="170" fontId="13" fillId="10" borderId="1" xfId="21" applyNumberFormat="1" applyFont="1" applyFill="1" applyBorder="1" applyAlignment="1" applyProtection="1">
      <alignment horizontal="left" vertical="center" wrapText="1"/>
    </xf>
    <xf numFmtId="0" fontId="9" fillId="5" borderId="1" xfId="10" applyFont="1" applyFill="1" applyBorder="1" applyAlignment="1" applyProtection="1">
      <alignment horizontal="left" vertical="center" wrapText="1"/>
    </xf>
    <xf numFmtId="10" fontId="11" fillId="8" borderId="12" xfId="10" applyNumberFormat="1" applyFont="1" applyFill="1" applyBorder="1" applyAlignment="1">
      <alignment horizontal="center" vertical="center"/>
    </xf>
    <xf numFmtId="49" fontId="11" fillId="8" borderId="0" xfId="1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44" fontId="11" fillId="8" borderId="0" xfId="10" applyNumberFormat="1" applyFont="1" applyFill="1" applyBorder="1" applyAlignment="1">
      <alignment horizontal="left" vertical="center"/>
    </xf>
    <xf numFmtId="10" fontId="11" fillId="8" borderId="0" xfId="10" applyNumberFormat="1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left" vertical="center" wrapText="1"/>
    </xf>
    <xf numFmtId="0" fontId="13" fillId="0" borderId="0" xfId="14" applyNumberFormat="1" applyFont="1" applyFill="1" applyBorder="1" applyAlignment="1">
      <alignment horizontal="center" vertical="center"/>
    </xf>
    <xf numFmtId="44" fontId="13" fillId="0" borderId="0" xfId="14" applyNumberFormat="1" applyFont="1" applyFill="1" applyBorder="1" applyAlignment="1">
      <alignment horizontal="left" vertical="center"/>
    </xf>
    <xf numFmtId="49" fontId="13" fillId="3" borderId="0" xfId="10" applyNumberFormat="1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vertical="center" wrapText="1"/>
    </xf>
    <xf numFmtId="0" fontId="12" fillId="8" borderId="0" xfId="1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 wrapText="1"/>
    </xf>
    <xf numFmtId="169" fontId="13" fillId="0" borderId="0" xfId="10" applyNumberFormat="1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/>
    </xf>
    <xf numFmtId="0" fontId="12" fillId="0" borderId="0" xfId="21" applyNumberFormat="1" applyFont="1" applyFill="1" applyBorder="1" applyAlignment="1">
      <alignment horizontal="right" vertical="center"/>
    </xf>
    <xf numFmtId="49" fontId="11" fillId="8" borderId="11" xfId="10" applyNumberFormat="1" applyFont="1" applyFill="1" applyBorder="1" applyAlignment="1" applyProtection="1">
      <alignment horizontal="center" vertical="center"/>
      <protection locked="0"/>
    </xf>
    <xf numFmtId="44" fontId="11" fillId="9" borderId="12" xfId="10" applyNumberFormat="1" applyFont="1" applyFill="1" applyBorder="1" applyAlignment="1" applyProtection="1">
      <alignment horizontal="left" vertical="center"/>
      <protection locked="0"/>
    </xf>
    <xf numFmtId="49" fontId="11" fillId="9" borderId="12" xfId="10" applyNumberFormat="1" applyFont="1" applyFill="1" applyBorder="1" applyAlignment="1" applyProtection="1">
      <alignment horizontal="left" vertical="center"/>
      <protection locked="0"/>
    </xf>
    <xf numFmtId="0" fontId="22" fillId="9" borderId="12" xfId="0" applyFont="1" applyFill="1" applyBorder="1" applyAlignment="1" applyProtection="1">
      <alignment horizontal="left"/>
      <protection locked="0"/>
    </xf>
    <xf numFmtId="0" fontId="22" fillId="9" borderId="12" xfId="0" applyFont="1" applyFill="1" applyBorder="1" applyAlignment="1" applyProtection="1">
      <alignment horizontal="left" wrapText="1"/>
      <protection locked="0"/>
    </xf>
    <xf numFmtId="0" fontId="12" fillId="9" borderId="12" xfId="10" applyFont="1" applyFill="1" applyBorder="1" applyAlignment="1" applyProtection="1">
      <alignment horizontal="center" vertical="center"/>
      <protection locked="0"/>
    </xf>
    <xf numFmtId="49" fontId="10" fillId="9" borderId="12" xfId="10" applyNumberFormat="1" applyFont="1" applyFill="1" applyBorder="1" applyAlignment="1" applyProtection="1">
      <alignment horizontal="center" vertical="center"/>
      <protection locked="0"/>
    </xf>
    <xf numFmtId="4" fontId="10" fillId="11" borderId="1" xfId="10" applyNumberFormat="1" applyFont="1" applyFill="1" applyBorder="1" applyAlignment="1" applyProtection="1">
      <alignment horizontal="center" vertical="center" wrapText="1"/>
      <protection locked="0"/>
    </xf>
    <xf numFmtId="44" fontId="13" fillId="11" borderId="1" xfId="10" applyNumberFormat="1" applyFont="1" applyFill="1" applyBorder="1" applyAlignment="1" applyProtection="1">
      <alignment horizontal="left" vertical="center"/>
      <protection locked="0"/>
    </xf>
    <xf numFmtId="44" fontId="15" fillId="11" borderId="1" xfId="10" applyNumberFormat="1" applyFont="1" applyFill="1" applyBorder="1" applyAlignment="1" applyProtection="1">
      <alignment vertical="center"/>
      <protection locked="0"/>
    </xf>
    <xf numFmtId="44" fontId="13" fillId="11" borderId="0" xfId="10" applyNumberFormat="1" applyFont="1" applyFill="1" applyBorder="1" applyAlignment="1" applyProtection="1">
      <alignment horizontal="left" vertical="center"/>
      <protection locked="0"/>
    </xf>
    <xf numFmtId="49" fontId="10" fillId="10" borderId="1" xfId="10" applyNumberFormat="1" applyFont="1" applyFill="1" applyBorder="1" applyAlignment="1" applyProtection="1">
      <alignment horizontal="center" vertical="center"/>
    </xf>
    <xf numFmtId="49" fontId="11" fillId="4" borderId="1" xfId="10" applyNumberFormat="1" applyFont="1" applyFill="1" applyBorder="1" applyAlignment="1" applyProtection="1">
      <alignment horizontal="left" vertical="center"/>
    </xf>
    <xf numFmtId="10" fontId="13" fillId="0" borderId="1" xfId="10" applyNumberFormat="1" applyFont="1" applyFill="1" applyBorder="1" applyAlignment="1" applyProtection="1">
      <alignment horizontal="center" vertical="center"/>
      <protection locked="0"/>
    </xf>
    <xf numFmtId="49" fontId="11" fillId="4" borderId="2" xfId="10" applyNumberFormat="1" applyFont="1" applyFill="1" applyBorder="1" applyAlignment="1" applyProtection="1">
      <alignment vertical="center" wrapText="1"/>
    </xf>
    <xf numFmtId="49" fontId="11" fillId="4" borderId="10" xfId="10" applyNumberFormat="1" applyFont="1" applyFill="1" applyBorder="1" applyAlignment="1" applyProtection="1">
      <alignment vertical="center" wrapText="1"/>
    </xf>
    <xf numFmtId="0" fontId="13" fillId="0" borderId="3" xfId="10" applyFont="1" applyFill="1" applyBorder="1" applyAlignment="1" applyProtection="1">
      <alignment vertical="center"/>
    </xf>
    <xf numFmtId="0" fontId="13" fillId="0" borderId="7" xfId="10" applyFont="1" applyFill="1" applyBorder="1" applyAlignment="1" applyProtection="1">
      <alignment vertical="center"/>
    </xf>
    <xf numFmtId="0" fontId="11" fillId="0" borderId="1" xfId="10" applyFont="1" applyFill="1" applyBorder="1" applyAlignment="1" applyProtection="1">
      <alignment horizontal="right"/>
    </xf>
    <xf numFmtId="0" fontId="13" fillId="0" borderId="5" xfId="10" applyFont="1" applyFill="1" applyBorder="1" applyAlignment="1" applyProtection="1">
      <alignment vertical="center"/>
    </xf>
    <xf numFmtId="0" fontId="13" fillId="0" borderId="0" xfId="10" applyFont="1" applyFill="1" applyBorder="1" applyAlignment="1" applyProtection="1">
      <alignment vertical="center"/>
    </xf>
    <xf numFmtId="0" fontId="11" fillId="0" borderId="1" xfId="10" applyFont="1" applyFill="1" applyBorder="1" applyAlignment="1" applyProtection="1">
      <alignment horizontal="right" vertical="center" wrapText="1"/>
    </xf>
    <xf numFmtId="49" fontId="11" fillId="4" borderId="1" xfId="10" applyNumberFormat="1" applyFont="1" applyFill="1" applyBorder="1" applyAlignment="1" applyProtection="1">
      <alignment horizontal="center" vertical="center" wrapText="1"/>
    </xf>
    <xf numFmtId="164" fontId="11" fillId="4" borderId="1" xfId="14" applyFont="1" applyFill="1" applyBorder="1" applyAlignment="1" applyProtection="1">
      <alignment horizontal="center" vertical="center" wrapText="1"/>
    </xf>
    <xf numFmtId="4" fontId="10" fillId="4" borderId="1" xfId="10" applyNumberFormat="1" applyFont="1" applyFill="1" applyBorder="1" applyAlignment="1" applyProtection="1">
      <alignment horizontal="center" vertical="center" wrapText="1"/>
    </xf>
    <xf numFmtId="4" fontId="11" fillId="4" borderId="1" xfId="10" applyNumberFormat="1" applyFont="1" applyFill="1" applyBorder="1" applyAlignment="1" applyProtection="1">
      <alignment horizontal="center" vertical="center" wrapText="1"/>
    </xf>
    <xf numFmtId="0" fontId="13" fillId="4" borderId="11" xfId="10" applyFont="1" applyFill="1" applyBorder="1" applyAlignment="1" applyProtection="1">
      <alignment vertical="center"/>
    </xf>
    <xf numFmtId="49" fontId="11" fillId="4" borderId="2" xfId="17" applyNumberFormat="1" applyFont="1" applyFill="1" applyBorder="1" applyAlignment="1" applyProtection="1">
      <alignment horizontal="center" vertical="center" wrapText="1"/>
    </xf>
    <xf numFmtId="49" fontId="11" fillId="4" borderId="11" xfId="17" applyNumberFormat="1" applyFont="1" applyFill="1" applyBorder="1" applyAlignment="1" applyProtection="1">
      <alignment horizontal="center" vertical="center" wrapText="1"/>
    </xf>
    <xf numFmtId="164" fontId="13" fillId="4" borderId="1" xfId="14" applyFont="1" applyFill="1" applyBorder="1" applyAlignment="1" applyProtection="1">
      <alignment horizontal="center" vertical="center"/>
    </xf>
    <xf numFmtId="0" fontId="13" fillId="4" borderId="1" xfId="10" applyFont="1" applyFill="1" applyBorder="1" applyAlignment="1" applyProtection="1">
      <alignment horizontal="center" vertical="center"/>
    </xf>
    <xf numFmtId="44" fontId="13" fillId="0" borderId="1" xfId="10" applyNumberFormat="1" applyFont="1" applyFill="1" applyBorder="1" applyAlignment="1" applyProtection="1">
      <alignment horizontal="left" vertical="center"/>
      <protection locked="0"/>
    </xf>
    <xf numFmtId="4" fontId="11" fillId="6" borderId="1" xfId="10" applyNumberFormat="1" applyFont="1" applyFill="1" applyBorder="1" applyAlignment="1" applyProtection="1">
      <alignment horizontal="center" vertical="center" wrapText="1"/>
      <protection locked="0"/>
    </xf>
    <xf numFmtId="4" fontId="10" fillId="6" borderId="1" xfId="10" applyNumberFormat="1" applyFont="1" applyFill="1" applyBorder="1" applyAlignment="1" applyProtection="1">
      <alignment horizontal="center" vertical="center" wrapText="1"/>
      <protection locked="0"/>
    </xf>
    <xf numFmtId="44" fontId="13" fillId="6" borderId="1" xfId="10" applyNumberFormat="1" applyFont="1" applyFill="1" applyBorder="1" applyAlignment="1" applyProtection="1">
      <alignment horizontal="left" vertical="center"/>
      <protection locked="0"/>
    </xf>
    <xf numFmtId="10" fontId="13" fillId="6" borderId="1" xfId="10" applyNumberFormat="1" applyFont="1" applyFill="1" applyBorder="1" applyAlignment="1" applyProtection="1">
      <alignment horizontal="center" vertical="center"/>
      <protection locked="0"/>
    </xf>
    <xf numFmtId="10" fontId="13" fillId="7" borderId="1" xfId="1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2" fontId="24" fillId="4" borderId="1" xfId="0" applyNumberFormat="1" applyFont="1" applyFill="1" applyBorder="1" applyAlignment="1" applyProtection="1">
      <alignment horizontal="right" vertic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2" fontId="25" fillId="4" borderId="1" xfId="0" applyNumberFormat="1" applyFont="1" applyFill="1" applyBorder="1" applyAlignment="1" applyProtection="1">
      <alignment horizontal="right" vertical="center"/>
    </xf>
    <xf numFmtId="172" fontId="26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5" fillId="4" borderId="1" xfId="0" applyNumberFormat="1" applyFont="1" applyFill="1" applyBorder="1" applyAlignment="1" applyProtection="1">
      <alignment horizontal="left" vertical="center"/>
    </xf>
    <xf numFmtId="0" fontId="25" fillId="4" borderId="1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72" fontId="1" fillId="4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center" vertical="center"/>
    </xf>
    <xf numFmtId="0" fontId="25" fillId="5" borderId="1" xfId="10" applyFont="1" applyFill="1" applyBorder="1" applyAlignment="1" applyProtection="1">
      <alignment horizontal="left" vertical="center" wrapText="1"/>
    </xf>
    <xf numFmtId="0" fontId="25" fillId="2" borderId="1" xfId="10" applyFont="1" applyFill="1" applyBorder="1" applyAlignment="1" applyProtection="1">
      <alignment horizontal="center" vertical="center" wrapText="1"/>
    </xf>
    <xf numFmtId="0" fontId="25" fillId="0" borderId="1" xfId="10" applyFont="1" applyFill="1" applyBorder="1" applyAlignment="1" applyProtection="1">
      <alignment horizontal="center" vertical="center" wrapText="1"/>
    </xf>
    <xf numFmtId="172" fontId="25" fillId="4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72" fontId="25" fillId="4" borderId="1" xfId="0" applyNumberFormat="1" applyFont="1" applyFill="1" applyBorder="1" applyAlignment="1" applyProtection="1">
      <alignment horizontal="right" vertical="center"/>
      <protection locked="0"/>
    </xf>
    <xf numFmtId="172" fontId="25" fillId="0" borderId="1" xfId="0" applyNumberFormat="1" applyFont="1" applyFill="1" applyBorder="1" applyAlignment="1" applyProtection="1">
      <alignment horizontal="right" vertical="center"/>
      <protection locked="0"/>
    </xf>
    <xf numFmtId="49" fontId="11" fillId="8" borderId="1" xfId="10" applyNumberFormat="1" applyFont="1" applyFill="1" applyBorder="1" applyAlignment="1" applyProtection="1">
      <alignment horizontal="center" vertical="center"/>
    </xf>
    <xf numFmtId="0" fontId="13" fillId="0" borderId="2" xfId="10" applyFont="1" applyFill="1" applyBorder="1" applyAlignment="1" applyProtection="1">
      <alignment horizontal="center" vertical="center" wrapText="1"/>
    </xf>
    <xf numFmtId="0" fontId="13" fillId="0" borderId="11" xfId="10" applyFont="1" applyFill="1" applyBorder="1" applyAlignment="1" applyProtection="1">
      <alignment horizontal="center" vertical="center" wrapText="1"/>
    </xf>
    <xf numFmtId="49" fontId="11" fillId="4" borderId="10" xfId="10" applyNumberFormat="1" applyFont="1" applyFill="1" applyBorder="1" applyAlignment="1" applyProtection="1">
      <alignment horizontal="center" vertical="center" wrapText="1"/>
    </xf>
    <xf numFmtId="168" fontId="11" fillId="0" borderId="2" xfId="10" quotePrefix="1" applyNumberFormat="1" applyFont="1" applyFill="1" applyBorder="1" applyAlignment="1" applyProtection="1">
      <alignment horizontal="center" vertical="center" wrapText="1"/>
    </xf>
    <xf numFmtId="168" fontId="11" fillId="0" borderId="11" xfId="10" quotePrefix="1" applyNumberFormat="1" applyFont="1" applyFill="1" applyBorder="1" applyAlignment="1" applyProtection="1">
      <alignment horizontal="center" vertical="center" wrapText="1"/>
    </xf>
    <xf numFmtId="49" fontId="11" fillId="0" borderId="2" xfId="17" applyNumberFormat="1" applyFont="1" applyFill="1" applyBorder="1" applyAlignment="1" applyProtection="1">
      <alignment horizontal="center" vertical="center" wrapText="1"/>
    </xf>
    <xf numFmtId="49" fontId="11" fillId="0" borderId="11" xfId="17" applyNumberFormat="1" applyFont="1" applyFill="1" applyBorder="1" applyAlignment="1" applyProtection="1">
      <alignment horizontal="center" vertical="center" wrapText="1"/>
    </xf>
    <xf numFmtId="0" fontId="11" fillId="4" borderId="1" xfId="10" applyFont="1" applyFill="1" applyBorder="1" applyAlignment="1" applyProtection="1">
      <alignment horizontal="center" vertical="center"/>
    </xf>
    <xf numFmtId="49" fontId="11" fillId="7" borderId="2" xfId="10" applyNumberFormat="1" applyFont="1" applyFill="1" applyBorder="1" applyAlignment="1" applyProtection="1">
      <alignment horizontal="left" vertical="center"/>
    </xf>
    <xf numFmtId="49" fontId="11" fillId="7" borderId="10" xfId="10" applyNumberFormat="1" applyFont="1" applyFill="1" applyBorder="1" applyAlignment="1" applyProtection="1">
      <alignment horizontal="left" vertical="center"/>
    </xf>
    <xf numFmtId="49" fontId="11" fillId="7" borderId="11" xfId="10" applyNumberFormat="1" applyFont="1" applyFill="1" applyBorder="1" applyAlignment="1" applyProtection="1">
      <alignment horizontal="left" vertical="center"/>
    </xf>
    <xf numFmtId="49" fontId="11" fillId="7" borderId="1" xfId="10" applyNumberFormat="1" applyFont="1" applyFill="1" applyBorder="1" applyAlignment="1" applyProtection="1">
      <alignment horizontal="left" vertical="center"/>
    </xf>
    <xf numFmtId="49" fontId="11" fillId="4" borderId="1" xfId="10" applyNumberFormat="1" applyFont="1" applyFill="1" applyBorder="1" applyAlignment="1" applyProtection="1">
      <alignment horizontal="left" vertical="center"/>
    </xf>
    <xf numFmtId="49" fontId="10" fillId="8" borderId="2" xfId="10" applyNumberFormat="1" applyFont="1" applyFill="1" applyBorder="1" applyAlignment="1" applyProtection="1">
      <alignment horizontal="center" vertical="center"/>
    </xf>
    <xf numFmtId="49" fontId="11" fillId="8" borderId="10" xfId="10" applyNumberFormat="1" applyFont="1" applyFill="1" applyBorder="1" applyAlignment="1" applyProtection="1">
      <alignment horizontal="center" vertical="center"/>
    </xf>
    <xf numFmtId="49" fontId="11" fillId="8" borderId="11" xfId="10" applyNumberFormat="1" applyFont="1" applyFill="1" applyBorder="1" applyAlignment="1" applyProtection="1">
      <alignment horizontal="center" vertical="center"/>
    </xf>
    <xf numFmtId="0" fontId="12" fillId="0" borderId="0" xfId="10" applyFont="1" applyFill="1" applyBorder="1" applyAlignment="1">
      <alignment horizontal="center"/>
    </xf>
    <xf numFmtId="0" fontId="9" fillId="0" borderId="3" xfId="10" applyFont="1" applyFill="1" applyBorder="1" applyAlignment="1" applyProtection="1">
      <alignment horizontal="center" vertical="center"/>
    </xf>
    <xf numFmtId="0" fontId="13" fillId="0" borderId="7" xfId="10" applyFont="1" applyFill="1" applyBorder="1" applyAlignment="1" applyProtection="1">
      <alignment horizontal="center" vertical="center"/>
    </xf>
    <xf numFmtId="0" fontId="13" fillId="0" borderId="8" xfId="10" applyFont="1" applyFill="1" applyBorder="1" applyAlignment="1" applyProtection="1">
      <alignment horizontal="center" vertical="center"/>
    </xf>
    <xf numFmtId="0" fontId="13" fillId="0" borderId="4" xfId="10" applyFont="1" applyFill="1" applyBorder="1" applyAlignment="1" applyProtection="1">
      <alignment horizontal="center" vertical="center"/>
    </xf>
    <xf numFmtId="0" fontId="13" fillId="0" borderId="6" xfId="10" applyFont="1" applyFill="1" applyBorder="1" applyAlignment="1" applyProtection="1">
      <alignment horizontal="center" vertical="center"/>
    </xf>
    <xf numFmtId="0" fontId="13" fillId="0" borderId="9" xfId="10" applyFont="1" applyFill="1" applyBorder="1" applyAlignment="1" applyProtection="1">
      <alignment horizontal="center" vertical="center"/>
    </xf>
    <xf numFmtId="0" fontId="12" fillId="0" borderId="0" xfId="10" applyFont="1" applyFill="1" applyBorder="1" applyAlignment="1">
      <alignment horizontal="left"/>
    </xf>
    <xf numFmtId="0" fontId="13" fillId="0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4" fontId="23" fillId="6" borderId="1" xfId="10" applyNumberFormat="1" applyFont="1" applyFill="1" applyBorder="1" applyAlignment="1" applyProtection="1">
      <alignment horizontal="center" vertical="center" wrapText="1"/>
      <protection locked="0"/>
    </xf>
    <xf numFmtId="4" fontId="23" fillId="6" borderId="3" xfId="10" applyNumberFormat="1" applyFont="1" applyFill="1" applyBorder="1" applyAlignment="1" applyProtection="1">
      <alignment horizontal="center" vertical="center" wrapText="1"/>
      <protection locked="0"/>
    </xf>
    <xf numFmtId="4" fontId="23" fillId="6" borderId="4" xfId="10" applyNumberFormat="1" applyFont="1" applyFill="1" applyBorder="1" applyAlignment="1" applyProtection="1">
      <alignment horizontal="center" vertical="center" wrapText="1"/>
      <protection locked="0"/>
    </xf>
    <xf numFmtId="4" fontId="23" fillId="6" borderId="7" xfId="10" applyNumberFormat="1" applyFont="1" applyFill="1" applyBorder="1" applyAlignment="1" applyProtection="1">
      <alignment horizontal="center" vertical="center" wrapText="1"/>
      <protection locked="0"/>
    </xf>
    <xf numFmtId="4" fontId="23" fillId="6" borderId="8" xfId="10" applyNumberFormat="1" applyFont="1" applyFill="1" applyBorder="1" applyAlignment="1" applyProtection="1">
      <alignment horizontal="center" vertical="center" wrapText="1"/>
      <protection locked="0"/>
    </xf>
    <xf numFmtId="4" fontId="23" fillId="6" borderId="6" xfId="10" applyNumberFormat="1" applyFont="1" applyFill="1" applyBorder="1" applyAlignment="1" applyProtection="1">
      <alignment horizontal="center" vertical="center" wrapText="1"/>
      <protection locked="0"/>
    </xf>
    <xf numFmtId="4" fontId="23" fillId="6" borderId="9" xfId="10" applyNumberFormat="1" applyFont="1" applyFill="1" applyBorder="1" applyAlignment="1" applyProtection="1">
      <alignment horizontal="center" vertical="center" wrapText="1"/>
      <protection locked="0"/>
    </xf>
    <xf numFmtId="49" fontId="10" fillId="10" borderId="1" xfId="10" applyNumberFormat="1" applyFont="1" applyFill="1" applyBorder="1" applyAlignment="1" applyProtection="1">
      <alignment horizontal="center" vertical="center"/>
    </xf>
    <xf numFmtId="0" fontId="9" fillId="10" borderId="2" xfId="10" applyFont="1" applyFill="1" applyBorder="1" applyAlignment="1" applyProtection="1">
      <alignment horizontal="center" vertical="center" wrapText="1"/>
    </xf>
    <xf numFmtId="0" fontId="13" fillId="10" borderId="11" xfId="10" applyFont="1" applyFill="1" applyBorder="1" applyAlignment="1" applyProtection="1">
      <alignment horizontal="center" vertical="center" wrapText="1"/>
    </xf>
    <xf numFmtId="0" fontId="22" fillId="10" borderId="2" xfId="0" applyFont="1" applyFill="1" applyBorder="1" applyAlignment="1" applyProtection="1">
      <alignment horizontal="center" vertical="center"/>
    </xf>
    <xf numFmtId="0" fontId="22" fillId="10" borderId="11" xfId="0" applyFont="1" applyFill="1" applyBorder="1" applyAlignment="1" applyProtection="1">
      <alignment horizontal="center" vertical="center"/>
    </xf>
    <xf numFmtId="49" fontId="11" fillId="4" borderId="2" xfId="10" applyNumberFormat="1" applyFont="1" applyFill="1" applyBorder="1" applyAlignment="1" applyProtection="1">
      <alignment horizontal="center" vertical="center"/>
    </xf>
    <xf numFmtId="49" fontId="11" fillId="4" borderId="10" xfId="1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</xf>
  </cellXfs>
  <cellStyles count="22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21" builtinId="4"/>
    <cellStyle name="Moeda 2" xfId="20"/>
    <cellStyle name="Normal" xfId="0" builtinId="0"/>
    <cellStyle name="Normal 2" xfId="10"/>
    <cellStyle name="Porcentagem" xfId="17" builtinId="5"/>
    <cellStyle name="Porcentagem 2" xfId="11"/>
    <cellStyle name="Result" xfId="12"/>
    <cellStyle name="Result2" xfId="13"/>
    <cellStyle name="Separador de milhares 2" xfId="15"/>
    <cellStyle name="Separador de milhares 2 2" xfId="19"/>
    <cellStyle name="Separador de milhares 4" xfId="16"/>
    <cellStyle name="Vírgula" xfId="14" builtinId="3"/>
    <cellStyle name="Vírgula 2" xfId="18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CC"/>
      <color rgb="FFFF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76200</xdr:rowOff>
        </xdr:from>
        <xdr:to>
          <xdr:col>3</xdr:col>
          <xdr:colOff>123825</xdr:colOff>
          <xdr:row>0</xdr:row>
          <xdr:rowOff>933450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0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38100</xdr:rowOff>
    </xdr:from>
    <xdr:to>
      <xdr:col>2</xdr:col>
      <xdr:colOff>583128</xdr:colOff>
      <xdr:row>1</xdr:row>
      <xdr:rowOff>711709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8100"/>
          <a:ext cx="2173803" cy="8641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Or&#231;ament&#225;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METADE"/>
      <sheetName val="LICITANTES"/>
      <sheetName val="PLAN"/>
      <sheetName val="CRONOGRAMA"/>
    </sheetNames>
    <sheetDataSet>
      <sheetData sheetId="0"/>
      <sheetData sheetId="1"/>
      <sheetData sheetId="2">
        <row r="6">
          <cell r="B6" t="str">
            <v>SERVIÇOS PRELIMINARES</v>
          </cell>
          <cell r="C6"/>
          <cell r="D6"/>
        </row>
        <row r="12">
          <cell r="D12" t="str">
            <v>TELHADO</v>
          </cell>
        </row>
        <row r="20">
          <cell r="D20" t="str">
            <v>ESTRUTURA</v>
          </cell>
        </row>
        <row r="23">
          <cell r="D23" t="str">
            <v xml:space="preserve">ALVENARIA </v>
          </cell>
        </row>
        <row r="28">
          <cell r="D28" t="str">
            <v>REVESTIMENTE DE PAREDE</v>
          </cell>
        </row>
        <row r="30">
          <cell r="D30" t="str">
            <v xml:space="preserve">PISO </v>
          </cell>
        </row>
        <row r="40">
          <cell r="D40" t="str">
            <v>INSTALAÇÃO ESGOTO</v>
          </cell>
        </row>
        <row r="45">
          <cell r="D45" t="str">
            <v>FOSSA</v>
          </cell>
        </row>
        <row r="52">
          <cell r="D52" t="str">
            <v xml:space="preserve">INSTALAÇÃO HIDRÁULICA </v>
          </cell>
        </row>
        <row r="57">
          <cell r="D57" t="str">
            <v>LOUÇAS /METAIS E BANCADAS</v>
          </cell>
        </row>
        <row r="69">
          <cell r="D69" t="str">
            <v>INSTALAÇÃO GÁS</v>
          </cell>
        </row>
        <row r="71">
          <cell r="D71" t="str">
            <v>INSTALAÇÕES ELÉTRICAS</v>
          </cell>
        </row>
        <row r="84">
          <cell r="D84" t="str">
            <v xml:space="preserve">FORRO    </v>
          </cell>
        </row>
        <row r="87">
          <cell r="D87" t="str">
            <v>PINTURA</v>
          </cell>
        </row>
        <row r="91">
          <cell r="D91" t="str">
            <v>ESQUADRIAS</v>
          </cell>
        </row>
        <row r="101">
          <cell r="D101" t="str">
            <v>SERVIÇOS FINAIS</v>
          </cell>
        </row>
        <row r="109">
          <cell r="D109" t="str">
            <v>INSTALAÇÃO DE REDE DE ALTA TENSÃO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31"/>
  <sheetViews>
    <sheetView showGridLines="0" tabSelected="1" topLeftCell="A4" zoomScale="98" zoomScaleNormal="98" zoomScaleSheetLayoutView="50" workbookViewId="0">
      <selection activeCell="K5" sqref="K5"/>
    </sheetView>
  </sheetViews>
  <sheetFormatPr defaultColWidth="9" defaultRowHeight="12.75" outlineLevelRow="1"/>
  <cols>
    <col min="1" max="1" width="6.75" style="28" customWidth="1"/>
    <col min="2" max="3" width="8.75" style="28" customWidth="1"/>
    <col min="4" max="4" width="34.125" style="3" customWidth="1"/>
    <col min="5" max="5" width="5.5" style="3" customWidth="1"/>
    <col min="6" max="6" width="7.5" style="29" customWidth="1"/>
    <col min="7" max="7" width="13" style="29" customWidth="1"/>
    <col min="8" max="8" width="12.375" style="3" customWidth="1"/>
    <col min="9" max="9" width="12.75" style="3" customWidth="1"/>
    <col min="10" max="10" width="11.75" style="3" customWidth="1"/>
    <col min="11" max="13" width="12.75" style="3" customWidth="1"/>
    <col min="14" max="14" width="36.875" style="23" customWidth="1"/>
    <col min="15" max="16384" width="9" style="3"/>
  </cols>
  <sheetData>
    <row r="1" spans="1:14" ht="77.25" customHeight="1">
      <c r="A1" s="196"/>
      <c r="B1" s="197"/>
      <c r="C1" s="197"/>
      <c r="D1" s="244" t="s">
        <v>294</v>
      </c>
      <c r="E1" s="244"/>
      <c r="F1" s="244"/>
      <c r="G1" s="244"/>
      <c r="H1" s="244"/>
      <c r="I1" s="244"/>
      <c r="J1" s="268" t="s">
        <v>316</v>
      </c>
      <c r="K1" s="268"/>
      <c r="L1" s="268"/>
      <c r="M1" s="268"/>
      <c r="N1" s="2"/>
    </row>
    <row r="2" spans="1:14" ht="15" customHeight="1">
      <c r="A2" s="198"/>
      <c r="B2" s="199"/>
      <c r="C2" s="199"/>
      <c r="D2" s="200" t="s">
        <v>72</v>
      </c>
      <c r="E2" s="245">
        <v>42948</v>
      </c>
      <c r="F2" s="246"/>
      <c r="G2" s="259" t="s">
        <v>315</v>
      </c>
      <c r="H2" s="260"/>
      <c r="I2" s="261"/>
      <c r="J2" s="269" t="s">
        <v>317</v>
      </c>
      <c r="K2" s="269" t="s">
        <v>318</v>
      </c>
      <c r="L2" s="271"/>
      <c r="M2" s="272"/>
      <c r="N2" s="4"/>
    </row>
    <row r="3" spans="1:14" ht="30.75" customHeight="1">
      <c r="A3" s="201"/>
      <c r="B3" s="202"/>
      <c r="C3" s="202"/>
      <c r="D3" s="203" t="s">
        <v>73</v>
      </c>
      <c r="E3" s="247" t="s">
        <v>145</v>
      </c>
      <c r="F3" s="248"/>
      <c r="G3" s="262"/>
      <c r="H3" s="263"/>
      <c r="I3" s="264"/>
      <c r="J3" s="270"/>
      <c r="K3" s="270"/>
      <c r="L3" s="273"/>
      <c r="M3" s="274"/>
      <c r="N3" s="4"/>
    </row>
    <row r="4" spans="1:14" ht="30">
      <c r="A4" s="204" t="s">
        <v>2</v>
      </c>
      <c r="B4" s="204" t="s">
        <v>3</v>
      </c>
      <c r="C4" s="204" t="s">
        <v>4</v>
      </c>
      <c r="D4" s="204" t="s">
        <v>140</v>
      </c>
      <c r="E4" s="204" t="s">
        <v>5</v>
      </c>
      <c r="F4" s="205" t="s">
        <v>6</v>
      </c>
      <c r="G4" s="206" t="s">
        <v>141</v>
      </c>
      <c r="H4" s="207" t="s">
        <v>39</v>
      </c>
      <c r="I4" s="207" t="s">
        <v>7</v>
      </c>
      <c r="J4" s="189" t="s">
        <v>141</v>
      </c>
      <c r="K4" s="214" t="s">
        <v>39</v>
      </c>
      <c r="L4" s="215" t="s">
        <v>181</v>
      </c>
      <c r="M4" s="214" t="s">
        <v>7</v>
      </c>
      <c r="N4" s="35"/>
    </row>
    <row r="5" spans="1:14" ht="22.5" customHeight="1">
      <c r="A5" s="249" t="s">
        <v>142</v>
      </c>
      <c r="B5" s="249"/>
      <c r="C5" s="249"/>
      <c r="D5" s="208"/>
      <c r="E5" s="209"/>
      <c r="F5" s="210"/>
      <c r="G5" s="211"/>
      <c r="H5" s="212"/>
      <c r="I5" s="212"/>
      <c r="J5" s="41"/>
      <c r="K5" s="195">
        <v>0.2034</v>
      </c>
      <c r="L5" s="68"/>
      <c r="M5" s="68"/>
      <c r="N5" s="5"/>
    </row>
    <row r="6" spans="1:14" ht="18.75" customHeight="1">
      <c r="A6" s="63" t="s">
        <v>146</v>
      </c>
      <c r="B6" s="250" t="s">
        <v>74</v>
      </c>
      <c r="C6" s="251"/>
      <c r="D6" s="252"/>
      <c r="E6" s="63"/>
      <c r="F6" s="64"/>
      <c r="G6" s="65"/>
      <c r="H6" s="66">
        <f>SUM(I7:I11)</f>
        <v>14165.683505599998</v>
      </c>
      <c r="I6" s="67"/>
      <c r="J6" s="40"/>
      <c r="K6" s="67"/>
      <c r="L6" s="67"/>
      <c r="M6" s="67"/>
      <c r="N6" s="6"/>
    </row>
    <row r="7" spans="1:14" ht="41.25" customHeight="1">
      <c r="A7" s="68" t="s">
        <v>199</v>
      </c>
      <c r="B7" s="68">
        <v>90778</v>
      </c>
      <c r="C7" s="69" t="s">
        <v>13</v>
      </c>
      <c r="D7" s="70" t="s">
        <v>37</v>
      </c>
      <c r="E7" s="68" t="s">
        <v>38</v>
      </c>
      <c r="F7" s="71">
        <v>48</v>
      </c>
      <c r="G7" s="72">
        <v>108.02</v>
      </c>
      <c r="H7" s="73">
        <f>G7*1.2034</f>
        <v>129.99126799999999</v>
      </c>
      <c r="I7" s="73">
        <f>F7*H7</f>
        <v>6239.5808639999996</v>
      </c>
      <c r="J7" s="190"/>
      <c r="K7" s="216">
        <f>(J7*$K$5)+J7</f>
        <v>0</v>
      </c>
      <c r="L7" s="217">
        <f>100%-(K7/H7)</f>
        <v>1</v>
      </c>
      <c r="M7" s="216">
        <f>K7*F7</f>
        <v>0</v>
      </c>
      <c r="N7" s="4"/>
    </row>
    <row r="8" spans="1:14" ht="53.25" customHeight="1" outlineLevel="1">
      <c r="A8" s="68" t="s">
        <v>56</v>
      </c>
      <c r="B8" s="68">
        <v>1</v>
      </c>
      <c r="C8" s="69" t="s">
        <v>185</v>
      </c>
      <c r="D8" s="70" t="s">
        <v>186</v>
      </c>
      <c r="E8" s="68" t="s">
        <v>94</v>
      </c>
      <c r="F8" s="71">
        <v>1</v>
      </c>
      <c r="G8" s="72">
        <v>1606.11</v>
      </c>
      <c r="H8" s="73">
        <f t="shared" ref="H8:H11" si="0">G8*1.2034</f>
        <v>1932.792774</v>
      </c>
      <c r="I8" s="73">
        <f t="shared" ref="I8:I11" si="1">F8*H8</f>
        <v>1932.792774</v>
      </c>
      <c r="J8" s="190"/>
      <c r="K8" s="216">
        <f t="shared" ref="K8:K70" si="2">(J8*$K$5)+J8</f>
        <v>0</v>
      </c>
      <c r="L8" s="217">
        <f t="shared" ref="L8:L70" si="3">100%-(K8/H8)</f>
        <v>1</v>
      </c>
      <c r="M8" s="216">
        <f t="shared" ref="M8:M70" si="4">K8*F8</f>
        <v>0</v>
      </c>
      <c r="N8" s="4"/>
    </row>
    <row r="9" spans="1:14" ht="54" customHeight="1" outlineLevel="1">
      <c r="A9" s="68" t="s">
        <v>26</v>
      </c>
      <c r="B9" s="74">
        <v>85424</v>
      </c>
      <c r="C9" s="69" t="s">
        <v>13</v>
      </c>
      <c r="D9" s="70" t="s">
        <v>45</v>
      </c>
      <c r="E9" s="68" t="s">
        <v>14</v>
      </c>
      <c r="F9" s="71">
        <v>70</v>
      </c>
      <c r="G9" s="72">
        <v>26</v>
      </c>
      <c r="H9" s="73">
        <f t="shared" si="0"/>
        <v>31.288399999999999</v>
      </c>
      <c r="I9" s="73">
        <f t="shared" si="1"/>
        <v>2190.1880000000001</v>
      </c>
      <c r="J9" s="190"/>
      <c r="K9" s="216">
        <f t="shared" si="2"/>
        <v>0</v>
      </c>
      <c r="L9" s="217">
        <f t="shared" si="3"/>
        <v>1</v>
      </c>
      <c r="M9" s="216">
        <f t="shared" si="4"/>
        <v>0</v>
      </c>
      <c r="N9" s="8"/>
    </row>
    <row r="10" spans="1:14" ht="63.75" customHeight="1" outlineLevel="1">
      <c r="A10" s="68" t="s">
        <v>27</v>
      </c>
      <c r="B10" s="68">
        <v>93584</v>
      </c>
      <c r="C10" s="69" t="s">
        <v>13</v>
      </c>
      <c r="D10" s="70" t="s">
        <v>93</v>
      </c>
      <c r="E10" s="68" t="s">
        <v>14</v>
      </c>
      <c r="F10" s="71">
        <v>6</v>
      </c>
      <c r="G10" s="72">
        <v>503.67</v>
      </c>
      <c r="H10" s="73">
        <f t="shared" si="0"/>
        <v>606.11647800000003</v>
      </c>
      <c r="I10" s="73">
        <f t="shared" si="1"/>
        <v>3636.6988680000004</v>
      </c>
      <c r="J10" s="190"/>
      <c r="K10" s="216">
        <f t="shared" si="2"/>
        <v>0</v>
      </c>
      <c r="L10" s="217">
        <f t="shared" si="3"/>
        <v>1</v>
      </c>
      <c r="M10" s="216">
        <f t="shared" si="4"/>
        <v>0</v>
      </c>
      <c r="N10" s="8"/>
    </row>
    <row r="11" spans="1:14" ht="51" customHeight="1" outlineLevel="1">
      <c r="A11" s="68" t="s">
        <v>28</v>
      </c>
      <c r="B11" s="68">
        <v>72215</v>
      </c>
      <c r="C11" s="69" t="s">
        <v>13</v>
      </c>
      <c r="D11" s="70" t="s">
        <v>215</v>
      </c>
      <c r="E11" s="68" t="s">
        <v>69</v>
      </c>
      <c r="F11" s="71">
        <v>2.7</v>
      </c>
      <c r="G11" s="72">
        <v>51.22</v>
      </c>
      <c r="H11" s="73">
        <f t="shared" si="0"/>
        <v>61.638148000000001</v>
      </c>
      <c r="I11" s="73">
        <f t="shared" si="1"/>
        <v>166.42299960000003</v>
      </c>
      <c r="J11" s="190"/>
      <c r="K11" s="216">
        <f t="shared" si="2"/>
        <v>0</v>
      </c>
      <c r="L11" s="217">
        <f t="shared" si="3"/>
        <v>1</v>
      </c>
      <c r="M11" s="216">
        <f t="shared" si="4"/>
        <v>0</v>
      </c>
      <c r="N11" s="8"/>
    </row>
    <row r="12" spans="1:14" ht="21.75" customHeight="1" outlineLevel="1">
      <c r="A12" s="75">
        <v>2</v>
      </c>
      <c r="B12" s="76"/>
      <c r="C12" s="76"/>
      <c r="D12" s="77" t="s">
        <v>151</v>
      </c>
      <c r="E12" s="78"/>
      <c r="F12" s="79"/>
      <c r="G12" s="80"/>
      <c r="H12" s="66">
        <f>SUM(I13:I19)</f>
        <v>37152.201162999998</v>
      </c>
      <c r="I12" s="81">
        <f t="shared" ref="I12:I22" si="5">H12*F12</f>
        <v>0</v>
      </c>
      <c r="J12" s="44"/>
      <c r="K12" s="44"/>
      <c r="L12" s="218"/>
      <c r="M12" s="44"/>
      <c r="N12" s="9"/>
    </row>
    <row r="13" spans="1:14" ht="84.75" customHeight="1" outlineLevel="1">
      <c r="A13" s="68" t="s">
        <v>9</v>
      </c>
      <c r="B13" s="82">
        <v>92612</v>
      </c>
      <c r="C13" s="82" t="s">
        <v>13</v>
      </c>
      <c r="D13" s="70" t="s">
        <v>162</v>
      </c>
      <c r="E13" s="68" t="s">
        <v>94</v>
      </c>
      <c r="F13" s="71">
        <v>4</v>
      </c>
      <c r="G13" s="72">
        <v>730.44</v>
      </c>
      <c r="H13" s="73">
        <f>G13*1.2034</f>
        <v>879.01149600000008</v>
      </c>
      <c r="I13" s="73">
        <f t="shared" si="5"/>
        <v>3516.0459840000003</v>
      </c>
      <c r="J13" s="190"/>
      <c r="K13" s="216">
        <f t="shared" si="2"/>
        <v>0</v>
      </c>
      <c r="L13" s="217">
        <f t="shared" si="3"/>
        <v>1</v>
      </c>
      <c r="M13" s="216">
        <f t="shared" si="4"/>
        <v>0</v>
      </c>
      <c r="N13" s="10"/>
    </row>
    <row r="14" spans="1:14" ht="86.25" customHeight="1" outlineLevel="1">
      <c r="A14" s="68" t="s">
        <v>30</v>
      </c>
      <c r="B14" s="82">
        <v>40598</v>
      </c>
      <c r="C14" s="82" t="s">
        <v>13</v>
      </c>
      <c r="D14" s="70" t="s">
        <v>205</v>
      </c>
      <c r="E14" s="68" t="s">
        <v>70</v>
      </c>
      <c r="F14" s="71">
        <v>105.6</v>
      </c>
      <c r="G14" s="72">
        <v>4.2</v>
      </c>
      <c r="H14" s="73">
        <f>G14*1.2034</f>
        <v>5.0542800000000003</v>
      </c>
      <c r="I14" s="73">
        <f t="shared" si="5"/>
        <v>533.73196800000005</v>
      </c>
      <c r="J14" s="190"/>
      <c r="K14" s="216">
        <f t="shared" si="2"/>
        <v>0</v>
      </c>
      <c r="L14" s="217">
        <f t="shared" si="3"/>
        <v>1</v>
      </c>
      <c r="M14" s="216">
        <f t="shared" si="4"/>
        <v>0</v>
      </c>
      <c r="N14" s="10"/>
    </row>
    <row r="15" spans="1:14" ht="81" customHeight="1" outlineLevel="1">
      <c r="A15" s="68" t="s">
        <v>48</v>
      </c>
      <c r="B15" s="82">
        <v>92580</v>
      </c>
      <c r="C15" s="82" t="s">
        <v>13</v>
      </c>
      <c r="D15" s="70" t="s">
        <v>153</v>
      </c>
      <c r="E15" s="68" t="s">
        <v>75</v>
      </c>
      <c r="F15" s="71">
        <v>188</v>
      </c>
      <c r="G15" s="72">
        <v>24.86</v>
      </c>
      <c r="H15" s="73">
        <f t="shared" ref="H15:H22" si="6">G15*1.2034</f>
        <v>29.916523999999999</v>
      </c>
      <c r="I15" s="73">
        <f t="shared" si="5"/>
        <v>5624.3065120000001</v>
      </c>
      <c r="J15" s="190"/>
      <c r="K15" s="216">
        <f t="shared" si="2"/>
        <v>0</v>
      </c>
      <c r="L15" s="217">
        <f t="shared" si="3"/>
        <v>1</v>
      </c>
      <c r="M15" s="216">
        <f t="shared" si="4"/>
        <v>0</v>
      </c>
      <c r="N15" s="10"/>
    </row>
    <row r="16" spans="1:14" ht="56.25" customHeight="1" outlineLevel="1">
      <c r="A16" s="68" t="s">
        <v>76</v>
      </c>
      <c r="B16" s="82">
        <v>94216</v>
      </c>
      <c r="C16" s="82" t="s">
        <v>13</v>
      </c>
      <c r="D16" s="70" t="s">
        <v>152</v>
      </c>
      <c r="E16" s="68" t="s">
        <v>75</v>
      </c>
      <c r="F16" s="71">
        <v>207.5</v>
      </c>
      <c r="G16" s="72">
        <v>84.97</v>
      </c>
      <c r="H16" s="73">
        <f t="shared" si="6"/>
        <v>102.252898</v>
      </c>
      <c r="I16" s="73">
        <f t="shared" si="5"/>
        <v>21217.476334999999</v>
      </c>
      <c r="J16" s="190"/>
      <c r="K16" s="216">
        <f t="shared" si="2"/>
        <v>0</v>
      </c>
      <c r="L16" s="217">
        <f t="shared" si="3"/>
        <v>1</v>
      </c>
      <c r="M16" s="216">
        <f t="shared" si="4"/>
        <v>0</v>
      </c>
      <c r="N16" s="10"/>
    </row>
    <row r="17" spans="1:14" ht="65.25" customHeight="1" outlineLevel="1">
      <c r="A17" s="68" t="s">
        <v>77</v>
      </c>
      <c r="B17" s="82">
        <v>94227</v>
      </c>
      <c r="C17" s="82" t="s">
        <v>13</v>
      </c>
      <c r="D17" s="70" t="s">
        <v>212</v>
      </c>
      <c r="E17" s="68" t="s">
        <v>68</v>
      </c>
      <c r="F17" s="71">
        <v>46</v>
      </c>
      <c r="G17" s="72">
        <v>36.049999999999997</v>
      </c>
      <c r="H17" s="73">
        <f t="shared" si="6"/>
        <v>43.382569999999994</v>
      </c>
      <c r="I17" s="73">
        <f t="shared" si="5"/>
        <v>1995.5982199999996</v>
      </c>
      <c r="J17" s="190"/>
      <c r="K17" s="216">
        <f t="shared" si="2"/>
        <v>0</v>
      </c>
      <c r="L17" s="217">
        <f t="shared" si="3"/>
        <v>1</v>
      </c>
      <c r="M17" s="216">
        <f t="shared" si="4"/>
        <v>0</v>
      </c>
      <c r="N17" s="8"/>
    </row>
    <row r="18" spans="1:14" ht="46.5" customHeight="1" outlineLevel="1">
      <c r="A18" s="68" t="s">
        <v>210</v>
      </c>
      <c r="B18" s="82">
        <v>75220</v>
      </c>
      <c r="C18" s="82" t="s">
        <v>13</v>
      </c>
      <c r="D18" s="70" t="s">
        <v>154</v>
      </c>
      <c r="E18" s="68" t="s">
        <v>68</v>
      </c>
      <c r="F18" s="71">
        <v>23</v>
      </c>
      <c r="G18" s="72">
        <v>28.22</v>
      </c>
      <c r="H18" s="73">
        <f t="shared" si="6"/>
        <v>33.959947999999997</v>
      </c>
      <c r="I18" s="73">
        <f t="shared" si="5"/>
        <v>781.07880399999999</v>
      </c>
      <c r="J18" s="190"/>
      <c r="K18" s="216">
        <f t="shared" si="2"/>
        <v>0</v>
      </c>
      <c r="L18" s="217">
        <f t="shared" si="3"/>
        <v>1</v>
      </c>
      <c r="M18" s="216">
        <f t="shared" si="4"/>
        <v>0</v>
      </c>
      <c r="N18" s="10"/>
    </row>
    <row r="19" spans="1:14" ht="75" outlineLevel="1">
      <c r="A19" s="68" t="s">
        <v>211</v>
      </c>
      <c r="B19" s="82" t="s">
        <v>213</v>
      </c>
      <c r="C19" s="82" t="s">
        <v>13</v>
      </c>
      <c r="D19" s="70" t="s">
        <v>204</v>
      </c>
      <c r="E19" s="68" t="s">
        <v>75</v>
      </c>
      <c r="F19" s="71">
        <v>170</v>
      </c>
      <c r="G19" s="72">
        <v>17.03</v>
      </c>
      <c r="H19" s="73">
        <f t="shared" si="6"/>
        <v>20.493902000000002</v>
      </c>
      <c r="I19" s="73">
        <f t="shared" si="5"/>
        <v>3483.9633400000002</v>
      </c>
      <c r="J19" s="190"/>
      <c r="K19" s="216">
        <f t="shared" si="2"/>
        <v>0</v>
      </c>
      <c r="L19" s="217">
        <f t="shared" si="3"/>
        <v>1</v>
      </c>
      <c r="M19" s="216">
        <f t="shared" si="4"/>
        <v>0</v>
      </c>
      <c r="N19" s="10"/>
    </row>
    <row r="20" spans="1:14" ht="23.25" customHeight="1" outlineLevel="1">
      <c r="A20" s="83">
        <v>3</v>
      </c>
      <c r="B20" s="84"/>
      <c r="C20" s="84"/>
      <c r="D20" s="77" t="s">
        <v>196</v>
      </c>
      <c r="E20" s="78"/>
      <c r="F20" s="79"/>
      <c r="G20" s="80"/>
      <c r="H20" s="80">
        <f>SUM(I21:I22)</f>
        <v>4387.2594480000007</v>
      </c>
      <c r="I20" s="80">
        <f t="shared" si="5"/>
        <v>0</v>
      </c>
      <c r="J20" s="43"/>
      <c r="K20" s="44"/>
      <c r="L20" s="218"/>
      <c r="M20" s="44"/>
      <c r="N20" s="9"/>
    </row>
    <row r="21" spans="1:14" ht="88.5" customHeight="1" outlineLevel="1">
      <c r="A21" s="85" t="s">
        <v>10</v>
      </c>
      <c r="B21" s="85" t="s">
        <v>197</v>
      </c>
      <c r="C21" s="86" t="s">
        <v>13</v>
      </c>
      <c r="D21" s="87" t="s">
        <v>208</v>
      </c>
      <c r="E21" s="85" t="s">
        <v>75</v>
      </c>
      <c r="F21" s="88">
        <v>10.5</v>
      </c>
      <c r="G21" s="89">
        <v>91.14</v>
      </c>
      <c r="H21" s="73">
        <f t="shared" si="6"/>
        <v>109.677876</v>
      </c>
      <c r="I21" s="73">
        <f t="shared" si="5"/>
        <v>1151.617698</v>
      </c>
      <c r="J21" s="190"/>
      <c r="K21" s="216">
        <f t="shared" si="2"/>
        <v>0</v>
      </c>
      <c r="L21" s="217">
        <f t="shared" si="3"/>
        <v>1</v>
      </c>
      <c r="M21" s="216">
        <f t="shared" si="4"/>
        <v>0</v>
      </c>
      <c r="N21" s="10"/>
    </row>
    <row r="22" spans="1:14" ht="63" customHeight="1" outlineLevel="1">
      <c r="A22" s="85" t="s">
        <v>21</v>
      </c>
      <c r="B22" s="86">
        <v>93204</v>
      </c>
      <c r="C22" s="86" t="s">
        <v>13</v>
      </c>
      <c r="D22" s="90" t="s">
        <v>198</v>
      </c>
      <c r="E22" s="86" t="s">
        <v>68</v>
      </c>
      <c r="F22" s="91">
        <v>75</v>
      </c>
      <c r="G22" s="91">
        <v>35.85</v>
      </c>
      <c r="H22" s="73">
        <f t="shared" si="6"/>
        <v>43.141890000000004</v>
      </c>
      <c r="I22" s="73">
        <f t="shared" si="5"/>
        <v>3235.6417500000002</v>
      </c>
      <c r="J22" s="190"/>
      <c r="K22" s="216">
        <f t="shared" si="2"/>
        <v>0</v>
      </c>
      <c r="L22" s="217">
        <f t="shared" si="3"/>
        <v>1</v>
      </c>
      <c r="M22" s="216">
        <f t="shared" si="4"/>
        <v>0</v>
      </c>
      <c r="N22" s="10"/>
    </row>
    <row r="23" spans="1:14" ht="20.25" customHeight="1" outlineLevel="1">
      <c r="A23" s="83">
        <v>4</v>
      </c>
      <c r="B23" s="84"/>
      <c r="C23" s="84"/>
      <c r="D23" s="77" t="s">
        <v>99</v>
      </c>
      <c r="E23" s="78"/>
      <c r="F23" s="79"/>
      <c r="G23" s="80"/>
      <c r="H23" s="66">
        <f>SUM(I24:I27)</f>
        <v>21819.337831279998</v>
      </c>
      <c r="I23" s="92"/>
      <c r="J23" s="45"/>
      <c r="K23" s="44"/>
      <c r="L23" s="218"/>
      <c r="M23" s="44"/>
      <c r="N23" s="9"/>
    </row>
    <row r="24" spans="1:14" ht="333" customHeight="1" outlineLevel="1">
      <c r="A24" s="93" t="s">
        <v>12</v>
      </c>
      <c r="B24" s="94">
        <v>87477</v>
      </c>
      <c r="C24" s="94" t="s">
        <v>13</v>
      </c>
      <c r="D24" s="95" t="s">
        <v>214</v>
      </c>
      <c r="E24" s="93" t="s">
        <v>62</v>
      </c>
      <c r="F24" s="96">
        <v>155</v>
      </c>
      <c r="G24" s="97">
        <v>36.119999999999997</v>
      </c>
      <c r="H24" s="98">
        <f>G24*1.2034</f>
        <v>43.466808</v>
      </c>
      <c r="I24" s="98">
        <f t="shared" ref="I24:I83" si="7">H24*F24</f>
        <v>6737.3552399999999</v>
      </c>
      <c r="J24" s="190"/>
      <c r="K24" s="216">
        <f t="shared" si="2"/>
        <v>0</v>
      </c>
      <c r="L24" s="217">
        <f t="shared" si="3"/>
        <v>1</v>
      </c>
      <c r="M24" s="216">
        <f t="shared" si="4"/>
        <v>0</v>
      </c>
      <c r="N24" s="12"/>
    </row>
    <row r="25" spans="1:14" ht="83.25" customHeight="1" outlineLevel="1">
      <c r="A25" s="68" t="s">
        <v>15</v>
      </c>
      <c r="B25" s="82">
        <v>87878</v>
      </c>
      <c r="C25" s="82" t="s">
        <v>13</v>
      </c>
      <c r="D25" s="70" t="s">
        <v>130</v>
      </c>
      <c r="E25" s="68" t="s">
        <v>96</v>
      </c>
      <c r="F25" s="71">
        <v>480.59</v>
      </c>
      <c r="G25" s="72">
        <v>3.88</v>
      </c>
      <c r="H25" s="73">
        <f t="shared" ref="H25:H27" si="8">G25*1.2034</f>
        <v>4.6691919999999998</v>
      </c>
      <c r="I25" s="73">
        <f t="shared" si="7"/>
        <v>2243.9669832799996</v>
      </c>
      <c r="J25" s="190"/>
      <c r="K25" s="216">
        <f t="shared" si="2"/>
        <v>0</v>
      </c>
      <c r="L25" s="217">
        <f t="shared" si="3"/>
        <v>1</v>
      </c>
      <c r="M25" s="216">
        <f t="shared" si="4"/>
        <v>0</v>
      </c>
      <c r="N25" s="10"/>
    </row>
    <row r="26" spans="1:14" ht="180.75" customHeight="1" outlineLevel="1">
      <c r="A26" s="68" t="s">
        <v>16</v>
      </c>
      <c r="B26" s="82">
        <v>87553</v>
      </c>
      <c r="C26" s="82" t="s">
        <v>13</v>
      </c>
      <c r="D26" s="70" t="s">
        <v>219</v>
      </c>
      <c r="E26" s="68" t="s">
        <v>91</v>
      </c>
      <c r="F26" s="71">
        <v>270</v>
      </c>
      <c r="G26" s="72">
        <v>15.27</v>
      </c>
      <c r="H26" s="73">
        <f t="shared" si="8"/>
        <v>18.375917999999999</v>
      </c>
      <c r="I26" s="73">
        <f t="shared" si="7"/>
        <v>4961.4978599999995</v>
      </c>
      <c r="J26" s="190"/>
      <c r="K26" s="216">
        <f t="shared" si="2"/>
        <v>0</v>
      </c>
      <c r="L26" s="217">
        <f t="shared" si="3"/>
        <v>1</v>
      </c>
      <c r="M26" s="216">
        <f t="shared" si="4"/>
        <v>0</v>
      </c>
      <c r="N26" s="10"/>
    </row>
    <row r="27" spans="1:14" ht="110.25" customHeight="1" outlineLevel="1">
      <c r="A27" s="68" t="s">
        <v>222</v>
      </c>
      <c r="B27" s="82">
        <v>89173</v>
      </c>
      <c r="C27" s="82" t="s">
        <v>13</v>
      </c>
      <c r="D27" s="70" t="s">
        <v>240</v>
      </c>
      <c r="E27" s="68" t="s">
        <v>75</v>
      </c>
      <c r="F27" s="71">
        <v>211</v>
      </c>
      <c r="G27" s="72">
        <v>31.02</v>
      </c>
      <c r="H27" s="73">
        <f t="shared" si="8"/>
        <v>37.329467999999999</v>
      </c>
      <c r="I27" s="73">
        <f t="shared" si="7"/>
        <v>7876.5177479999993</v>
      </c>
      <c r="J27" s="190"/>
      <c r="K27" s="216">
        <f t="shared" si="2"/>
        <v>0</v>
      </c>
      <c r="L27" s="217">
        <f t="shared" si="3"/>
        <v>1</v>
      </c>
      <c r="M27" s="216">
        <f t="shared" si="4"/>
        <v>0</v>
      </c>
      <c r="N27" s="10"/>
    </row>
    <row r="28" spans="1:14" ht="22.5" customHeight="1" outlineLevel="1">
      <c r="A28" s="83">
        <v>5</v>
      </c>
      <c r="B28" s="84"/>
      <c r="C28" s="84"/>
      <c r="D28" s="77" t="s">
        <v>100</v>
      </c>
      <c r="E28" s="78"/>
      <c r="F28" s="79"/>
      <c r="G28" s="80"/>
      <c r="H28" s="81">
        <f>SUM(I29)</f>
        <v>8319.3448799999987</v>
      </c>
      <c r="I28" s="81"/>
      <c r="J28" s="44"/>
      <c r="K28" s="44"/>
      <c r="L28" s="218"/>
      <c r="M28" s="44"/>
      <c r="N28" s="9"/>
    </row>
    <row r="29" spans="1:14" ht="160.5" customHeight="1" outlineLevel="1">
      <c r="A29" s="68" t="s">
        <v>17</v>
      </c>
      <c r="B29" s="82">
        <v>93393</v>
      </c>
      <c r="C29" s="82" t="s">
        <v>13</v>
      </c>
      <c r="D29" s="70" t="s">
        <v>241</v>
      </c>
      <c r="E29" s="68" t="s">
        <v>62</v>
      </c>
      <c r="F29" s="71">
        <v>168</v>
      </c>
      <c r="G29" s="72">
        <v>41.15</v>
      </c>
      <c r="H29" s="73">
        <f>G29*1.2034</f>
        <v>49.519909999999996</v>
      </c>
      <c r="I29" s="73">
        <f t="shared" si="7"/>
        <v>8319.3448799999987</v>
      </c>
      <c r="J29" s="190"/>
      <c r="K29" s="216">
        <f t="shared" si="2"/>
        <v>0</v>
      </c>
      <c r="L29" s="217">
        <f t="shared" si="3"/>
        <v>1</v>
      </c>
      <c r="M29" s="216">
        <f t="shared" si="4"/>
        <v>0</v>
      </c>
      <c r="N29" s="10"/>
    </row>
    <row r="30" spans="1:14" ht="18.75" customHeight="1" outlineLevel="1">
      <c r="A30" s="99">
        <v>6</v>
      </c>
      <c r="B30" s="100"/>
      <c r="C30" s="100"/>
      <c r="D30" s="77" t="s">
        <v>239</v>
      </c>
      <c r="E30" s="75"/>
      <c r="F30" s="101"/>
      <c r="G30" s="102"/>
      <c r="H30" s="66">
        <f>SUM(I31:I39)</f>
        <v>38380.958004399996</v>
      </c>
      <c r="I30" s="66"/>
      <c r="J30" s="39"/>
      <c r="K30" s="44"/>
      <c r="L30" s="218"/>
      <c r="M30" s="44"/>
      <c r="N30" s="13"/>
    </row>
    <row r="31" spans="1:14" ht="123.75" customHeight="1" outlineLevel="1">
      <c r="A31" s="68" t="s">
        <v>19</v>
      </c>
      <c r="B31" s="82">
        <v>5736</v>
      </c>
      <c r="C31" s="82" t="s">
        <v>13</v>
      </c>
      <c r="D31" s="70" t="s">
        <v>190</v>
      </c>
      <c r="E31" s="68" t="s">
        <v>189</v>
      </c>
      <c r="F31" s="71">
        <v>8</v>
      </c>
      <c r="G31" s="72">
        <v>33.81</v>
      </c>
      <c r="H31" s="73">
        <f>G31*1.2034</f>
        <v>40.686954</v>
      </c>
      <c r="I31" s="73">
        <f t="shared" si="7"/>
        <v>325.495632</v>
      </c>
      <c r="J31" s="190"/>
      <c r="K31" s="216">
        <f t="shared" si="2"/>
        <v>0</v>
      </c>
      <c r="L31" s="217">
        <f t="shared" si="3"/>
        <v>1</v>
      </c>
      <c r="M31" s="216">
        <f t="shared" si="4"/>
        <v>0</v>
      </c>
      <c r="N31" s="10"/>
    </row>
    <row r="32" spans="1:14" ht="53.25" customHeight="1" outlineLevel="1">
      <c r="A32" s="68" t="s">
        <v>31</v>
      </c>
      <c r="B32" s="82">
        <v>72900</v>
      </c>
      <c r="C32" s="82" t="s">
        <v>13</v>
      </c>
      <c r="D32" s="70" t="s">
        <v>188</v>
      </c>
      <c r="E32" s="68" t="s">
        <v>164</v>
      </c>
      <c r="F32" s="71">
        <v>120</v>
      </c>
      <c r="G32" s="72">
        <v>5.5</v>
      </c>
      <c r="H32" s="73">
        <f>G32*1.2034</f>
        <v>6.6187000000000005</v>
      </c>
      <c r="I32" s="73">
        <f t="shared" si="7"/>
        <v>794.24400000000003</v>
      </c>
      <c r="J32" s="190"/>
      <c r="K32" s="216">
        <f t="shared" si="2"/>
        <v>0</v>
      </c>
      <c r="L32" s="217">
        <f t="shared" si="3"/>
        <v>1</v>
      </c>
      <c r="M32" s="216">
        <f t="shared" si="4"/>
        <v>0</v>
      </c>
      <c r="N32" s="10"/>
    </row>
    <row r="33" spans="1:14" ht="42.75" customHeight="1" outlineLevel="1">
      <c r="A33" s="68" t="s">
        <v>33</v>
      </c>
      <c r="B33" s="82">
        <v>55835</v>
      </c>
      <c r="C33" s="82" t="s">
        <v>13</v>
      </c>
      <c r="D33" s="70" t="s">
        <v>163</v>
      </c>
      <c r="E33" s="68" t="s">
        <v>164</v>
      </c>
      <c r="F33" s="71">
        <v>13.1</v>
      </c>
      <c r="G33" s="72">
        <v>69.819999999999993</v>
      </c>
      <c r="H33" s="73">
        <f t="shared" ref="H33:H39" si="9">G33*1.2034</f>
        <v>84.021387999999988</v>
      </c>
      <c r="I33" s="73">
        <f t="shared" si="7"/>
        <v>1100.6801827999998</v>
      </c>
      <c r="J33" s="190"/>
      <c r="K33" s="216">
        <f t="shared" si="2"/>
        <v>0</v>
      </c>
      <c r="L33" s="217">
        <f t="shared" si="3"/>
        <v>1</v>
      </c>
      <c r="M33" s="216">
        <f t="shared" si="4"/>
        <v>0</v>
      </c>
      <c r="N33" s="10"/>
    </row>
    <row r="34" spans="1:14" ht="71.25" customHeight="1" outlineLevel="1">
      <c r="A34" s="68" t="s">
        <v>58</v>
      </c>
      <c r="B34" s="82" t="s">
        <v>166</v>
      </c>
      <c r="C34" s="82" t="s">
        <v>13</v>
      </c>
      <c r="D34" s="70" t="s">
        <v>165</v>
      </c>
      <c r="E34" s="68" t="s">
        <v>70</v>
      </c>
      <c r="F34" s="71">
        <v>286</v>
      </c>
      <c r="G34" s="72">
        <v>6.27</v>
      </c>
      <c r="H34" s="73">
        <f t="shared" si="9"/>
        <v>7.545318</v>
      </c>
      <c r="I34" s="73">
        <f t="shared" si="7"/>
        <v>2157.9609479999999</v>
      </c>
      <c r="J34" s="190"/>
      <c r="K34" s="216">
        <f t="shared" si="2"/>
        <v>0</v>
      </c>
      <c r="L34" s="217">
        <f t="shared" si="3"/>
        <v>1</v>
      </c>
      <c r="M34" s="216">
        <f t="shared" si="4"/>
        <v>0</v>
      </c>
      <c r="N34" s="10"/>
    </row>
    <row r="35" spans="1:14" ht="140.25" customHeight="1" outlineLevel="1">
      <c r="A35" s="68" t="s">
        <v>59</v>
      </c>
      <c r="B35" s="82">
        <v>94990</v>
      </c>
      <c r="C35" s="82" t="s">
        <v>13</v>
      </c>
      <c r="D35" s="70" t="s">
        <v>244</v>
      </c>
      <c r="E35" s="68" t="s">
        <v>164</v>
      </c>
      <c r="F35" s="71">
        <v>22</v>
      </c>
      <c r="G35" s="72">
        <v>621.32000000000005</v>
      </c>
      <c r="H35" s="73">
        <f t="shared" si="9"/>
        <v>747.69648800000004</v>
      </c>
      <c r="I35" s="73">
        <f t="shared" si="7"/>
        <v>16449.322736000002</v>
      </c>
      <c r="J35" s="190"/>
      <c r="K35" s="216">
        <f t="shared" si="2"/>
        <v>0</v>
      </c>
      <c r="L35" s="217">
        <f t="shared" si="3"/>
        <v>1</v>
      </c>
      <c r="M35" s="216">
        <f t="shared" si="4"/>
        <v>0</v>
      </c>
      <c r="N35" s="10"/>
    </row>
    <row r="36" spans="1:14" ht="92.25" customHeight="1" outlineLevel="1">
      <c r="A36" s="68" t="s">
        <v>60</v>
      </c>
      <c r="B36" s="82">
        <v>87680</v>
      </c>
      <c r="C36" s="82" t="s">
        <v>13</v>
      </c>
      <c r="D36" s="70" t="s">
        <v>187</v>
      </c>
      <c r="E36" s="68" t="s">
        <v>75</v>
      </c>
      <c r="F36" s="71">
        <v>130</v>
      </c>
      <c r="G36" s="72">
        <v>32.65</v>
      </c>
      <c r="H36" s="73">
        <f t="shared" si="9"/>
        <v>39.29101</v>
      </c>
      <c r="I36" s="73">
        <f t="shared" si="7"/>
        <v>5107.8312999999998</v>
      </c>
      <c r="J36" s="190"/>
      <c r="K36" s="216">
        <f t="shared" si="2"/>
        <v>0</v>
      </c>
      <c r="L36" s="217">
        <f t="shared" si="3"/>
        <v>1</v>
      </c>
      <c r="M36" s="216">
        <f t="shared" si="4"/>
        <v>0</v>
      </c>
      <c r="N36" s="8"/>
    </row>
    <row r="37" spans="1:14" ht="91.5" customHeight="1" outlineLevel="1">
      <c r="A37" s="68" t="s">
        <v>61</v>
      </c>
      <c r="B37" s="82">
        <v>93391</v>
      </c>
      <c r="C37" s="82" t="s">
        <v>13</v>
      </c>
      <c r="D37" s="70" t="s">
        <v>216</v>
      </c>
      <c r="E37" s="68" t="s">
        <v>62</v>
      </c>
      <c r="F37" s="71">
        <v>130</v>
      </c>
      <c r="G37" s="72">
        <v>38.159999999999997</v>
      </c>
      <c r="H37" s="73">
        <f t="shared" si="9"/>
        <v>45.921743999999997</v>
      </c>
      <c r="I37" s="73">
        <f t="shared" si="7"/>
        <v>5969.82672</v>
      </c>
      <c r="J37" s="190"/>
      <c r="K37" s="216">
        <f t="shared" si="2"/>
        <v>0</v>
      </c>
      <c r="L37" s="217">
        <f t="shared" si="3"/>
        <v>1</v>
      </c>
      <c r="M37" s="216">
        <f t="shared" si="4"/>
        <v>0</v>
      </c>
      <c r="N37" s="10"/>
    </row>
    <row r="38" spans="1:14" ht="75.75" customHeight="1" outlineLevel="1">
      <c r="A38" s="68" t="s">
        <v>84</v>
      </c>
      <c r="B38" s="82" t="s">
        <v>191</v>
      </c>
      <c r="C38" s="82" t="s">
        <v>203</v>
      </c>
      <c r="D38" s="70" t="s">
        <v>299</v>
      </c>
      <c r="E38" s="68" t="s">
        <v>68</v>
      </c>
      <c r="F38" s="71">
        <v>97.8</v>
      </c>
      <c r="G38" s="72">
        <v>53.28</v>
      </c>
      <c r="H38" s="73">
        <f t="shared" si="9"/>
        <v>64.117152000000004</v>
      </c>
      <c r="I38" s="73">
        <f t="shared" si="7"/>
        <v>6270.6574656000003</v>
      </c>
      <c r="J38" s="190"/>
      <c r="K38" s="216">
        <f t="shared" si="2"/>
        <v>0</v>
      </c>
      <c r="L38" s="217">
        <f t="shared" si="3"/>
        <v>1</v>
      </c>
      <c r="M38" s="216">
        <f t="shared" si="4"/>
        <v>0</v>
      </c>
      <c r="N38" s="10"/>
    </row>
    <row r="39" spans="1:14" ht="75.75" customHeight="1" outlineLevel="1">
      <c r="A39" s="68" t="s">
        <v>85</v>
      </c>
      <c r="B39" s="82" t="s">
        <v>213</v>
      </c>
      <c r="C39" s="82" t="s">
        <v>13</v>
      </c>
      <c r="D39" s="70" t="s">
        <v>204</v>
      </c>
      <c r="E39" s="68" t="s">
        <v>75</v>
      </c>
      <c r="F39" s="71">
        <v>10</v>
      </c>
      <c r="G39" s="72">
        <v>17.03</v>
      </c>
      <c r="H39" s="73">
        <f t="shared" si="9"/>
        <v>20.493902000000002</v>
      </c>
      <c r="I39" s="73">
        <f t="shared" si="7"/>
        <v>204.93902000000003</v>
      </c>
      <c r="J39" s="190"/>
      <c r="K39" s="216">
        <f t="shared" si="2"/>
        <v>0</v>
      </c>
      <c r="L39" s="217">
        <f t="shared" si="3"/>
        <v>1</v>
      </c>
      <c r="M39" s="216">
        <f t="shared" si="4"/>
        <v>0</v>
      </c>
      <c r="N39" s="10"/>
    </row>
    <row r="40" spans="1:14" ht="18.75" customHeight="1" outlineLevel="1">
      <c r="A40" s="99">
        <v>7</v>
      </c>
      <c r="B40" s="100"/>
      <c r="C40" s="100"/>
      <c r="D40" s="77" t="s">
        <v>101</v>
      </c>
      <c r="E40" s="78"/>
      <c r="F40" s="79"/>
      <c r="G40" s="80"/>
      <c r="H40" s="81">
        <f>SUM(I41:I44)</f>
        <v>1827.350866</v>
      </c>
      <c r="I40" s="81">
        <f t="shared" si="7"/>
        <v>0</v>
      </c>
      <c r="J40" s="44"/>
      <c r="K40" s="44"/>
      <c r="L40" s="218"/>
      <c r="M40" s="44"/>
      <c r="N40" s="14"/>
    </row>
    <row r="41" spans="1:14" ht="78" customHeight="1" outlineLevel="1">
      <c r="A41" s="68" t="s">
        <v>22</v>
      </c>
      <c r="B41" s="82">
        <v>89495</v>
      </c>
      <c r="C41" s="82" t="s">
        <v>13</v>
      </c>
      <c r="D41" s="70" t="s">
        <v>133</v>
      </c>
      <c r="E41" s="68" t="s">
        <v>8</v>
      </c>
      <c r="F41" s="71">
        <v>6</v>
      </c>
      <c r="G41" s="72">
        <v>9.33</v>
      </c>
      <c r="H41" s="73">
        <f>G41*1.2034</f>
        <v>11.227722</v>
      </c>
      <c r="I41" s="73">
        <f t="shared" si="7"/>
        <v>67.366332</v>
      </c>
      <c r="J41" s="190"/>
      <c r="K41" s="216">
        <f t="shared" si="2"/>
        <v>0</v>
      </c>
      <c r="L41" s="217">
        <f t="shared" si="3"/>
        <v>1</v>
      </c>
      <c r="M41" s="216">
        <f t="shared" si="4"/>
        <v>0</v>
      </c>
      <c r="N41" s="10"/>
    </row>
    <row r="42" spans="1:14" ht="94.5" customHeight="1" outlineLevel="1">
      <c r="A42" s="68" t="s">
        <v>23</v>
      </c>
      <c r="B42" s="82">
        <v>90709</v>
      </c>
      <c r="C42" s="82" t="s">
        <v>13</v>
      </c>
      <c r="D42" s="70" t="s">
        <v>49</v>
      </c>
      <c r="E42" s="68" t="s">
        <v>20</v>
      </c>
      <c r="F42" s="71">
        <v>50</v>
      </c>
      <c r="G42" s="72">
        <v>21.38</v>
      </c>
      <c r="H42" s="73">
        <f t="shared" ref="H42:H44" si="10">G42*1.2034</f>
        <v>25.728691999999999</v>
      </c>
      <c r="I42" s="73">
        <f t="shared" si="7"/>
        <v>1286.4346</v>
      </c>
      <c r="J42" s="190"/>
      <c r="K42" s="216">
        <f t="shared" si="2"/>
        <v>0</v>
      </c>
      <c r="L42" s="217">
        <f t="shared" si="3"/>
        <v>1</v>
      </c>
      <c r="M42" s="216">
        <f t="shared" si="4"/>
        <v>0</v>
      </c>
      <c r="N42" s="8"/>
    </row>
    <row r="43" spans="1:14" ht="75" outlineLevel="1">
      <c r="A43" s="68" t="s">
        <v>24</v>
      </c>
      <c r="B43" s="82">
        <v>89711</v>
      </c>
      <c r="C43" s="82" t="s">
        <v>13</v>
      </c>
      <c r="D43" s="70" t="s">
        <v>50</v>
      </c>
      <c r="E43" s="68" t="s">
        <v>20</v>
      </c>
      <c r="F43" s="71">
        <v>18</v>
      </c>
      <c r="G43" s="72">
        <v>17.68</v>
      </c>
      <c r="H43" s="73">
        <f t="shared" si="10"/>
        <v>21.276112000000001</v>
      </c>
      <c r="I43" s="73">
        <f t="shared" si="7"/>
        <v>382.97001600000004</v>
      </c>
      <c r="J43" s="190"/>
      <c r="K43" s="216">
        <f t="shared" si="2"/>
        <v>0</v>
      </c>
      <c r="L43" s="217">
        <f t="shared" si="3"/>
        <v>1</v>
      </c>
      <c r="M43" s="216">
        <f t="shared" si="4"/>
        <v>0</v>
      </c>
      <c r="N43" s="8"/>
    </row>
    <row r="44" spans="1:14" ht="75" outlineLevel="1">
      <c r="A44" s="68" t="s">
        <v>36</v>
      </c>
      <c r="B44" s="82">
        <v>89712</v>
      </c>
      <c r="C44" s="82" t="s">
        <v>13</v>
      </c>
      <c r="D44" s="70" t="s">
        <v>143</v>
      </c>
      <c r="E44" s="68" t="s">
        <v>20</v>
      </c>
      <c r="F44" s="71">
        <v>3</v>
      </c>
      <c r="G44" s="72">
        <v>25.09</v>
      </c>
      <c r="H44" s="73">
        <f t="shared" si="10"/>
        <v>30.193306</v>
      </c>
      <c r="I44" s="73">
        <f t="shared" si="7"/>
        <v>90.579917999999992</v>
      </c>
      <c r="J44" s="190"/>
      <c r="K44" s="216">
        <f t="shared" si="2"/>
        <v>0</v>
      </c>
      <c r="L44" s="217">
        <f t="shared" si="3"/>
        <v>1</v>
      </c>
      <c r="M44" s="216">
        <f t="shared" si="4"/>
        <v>0</v>
      </c>
      <c r="N44" s="8"/>
    </row>
    <row r="45" spans="1:14" ht="21.75" customHeight="1" outlineLevel="1">
      <c r="A45" s="103"/>
      <c r="B45" s="100"/>
      <c r="C45" s="100"/>
      <c r="D45" s="77" t="s">
        <v>103</v>
      </c>
      <c r="E45" s="75"/>
      <c r="F45" s="101"/>
      <c r="G45" s="102"/>
      <c r="H45" s="66">
        <f>SUM(I46:I51)</f>
        <v>3081.8246060800002</v>
      </c>
      <c r="I45" s="66"/>
      <c r="J45" s="39"/>
      <c r="K45" s="44"/>
      <c r="L45" s="218"/>
      <c r="M45" s="44"/>
      <c r="N45" s="13"/>
    </row>
    <row r="46" spans="1:14" ht="60" outlineLevel="1">
      <c r="A46" s="68" t="s">
        <v>34</v>
      </c>
      <c r="B46" s="82" t="s">
        <v>97</v>
      </c>
      <c r="C46" s="82" t="s">
        <v>13</v>
      </c>
      <c r="D46" s="70" t="s">
        <v>98</v>
      </c>
      <c r="E46" s="68" t="s">
        <v>11</v>
      </c>
      <c r="F46" s="71">
        <v>3</v>
      </c>
      <c r="G46" s="72">
        <v>204.9</v>
      </c>
      <c r="H46" s="73">
        <f>G46*1.2034</f>
        <v>246.57666</v>
      </c>
      <c r="I46" s="73">
        <f t="shared" si="7"/>
        <v>739.72998000000007</v>
      </c>
      <c r="J46" s="190"/>
      <c r="K46" s="216">
        <f t="shared" si="2"/>
        <v>0</v>
      </c>
      <c r="L46" s="217">
        <f t="shared" si="3"/>
        <v>1</v>
      </c>
      <c r="M46" s="216">
        <f t="shared" si="4"/>
        <v>0</v>
      </c>
      <c r="N46" s="10"/>
    </row>
    <row r="47" spans="1:14" ht="60" outlineLevel="1">
      <c r="A47" s="68" t="s">
        <v>35</v>
      </c>
      <c r="B47" s="82">
        <v>94963</v>
      </c>
      <c r="C47" s="82" t="s">
        <v>13</v>
      </c>
      <c r="D47" s="70" t="s">
        <v>144</v>
      </c>
      <c r="E47" s="68" t="s">
        <v>11</v>
      </c>
      <c r="F47" s="71">
        <v>0.21</v>
      </c>
      <c r="G47" s="72">
        <v>297.33999999999997</v>
      </c>
      <c r="H47" s="73">
        <f t="shared" ref="H47:H50" si="11">G47*1.2034</f>
        <v>357.81895599999996</v>
      </c>
      <c r="I47" s="73">
        <f t="shared" si="7"/>
        <v>75.141980759999981</v>
      </c>
      <c r="J47" s="190"/>
      <c r="K47" s="216">
        <f t="shared" si="2"/>
        <v>0</v>
      </c>
      <c r="L47" s="217">
        <f t="shared" si="3"/>
        <v>1</v>
      </c>
      <c r="M47" s="216">
        <f t="shared" si="4"/>
        <v>0</v>
      </c>
      <c r="N47" s="10"/>
    </row>
    <row r="48" spans="1:14" ht="37.5" customHeight="1" outlineLevel="1">
      <c r="A48" s="68" t="s">
        <v>78</v>
      </c>
      <c r="B48" s="82" t="s">
        <v>92</v>
      </c>
      <c r="C48" s="82" t="s">
        <v>13</v>
      </c>
      <c r="D48" s="70" t="s">
        <v>104</v>
      </c>
      <c r="E48" s="68" t="s">
        <v>11</v>
      </c>
      <c r="F48" s="71">
        <v>0.21</v>
      </c>
      <c r="G48" s="72">
        <v>135.38</v>
      </c>
      <c r="H48" s="73">
        <f t="shared" si="11"/>
        <v>162.916292</v>
      </c>
      <c r="I48" s="73">
        <f t="shared" si="7"/>
        <v>34.212421319999997</v>
      </c>
      <c r="J48" s="190"/>
      <c r="K48" s="216">
        <f t="shared" si="2"/>
        <v>0</v>
      </c>
      <c r="L48" s="217">
        <f t="shared" si="3"/>
        <v>1</v>
      </c>
      <c r="M48" s="216">
        <f t="shared" si="4"/>
        <v>0</v>
      </c>
      <c r="N48" s="10"/>
    </row>
    <row r="49" spans="1:14" ht="45" outlineLevel="1">
      <c r="A49" s="68" t="s">
        <v>79</v>
      </c>
      <c r="B49" s="82" t="s">
        <v>105</v>
      </c>
      <c r="C49" s="82" t="s">
        <v>13</v>
      </c>
      <c r="D49" s="70" t="s">
        <v>106</v>
      </c>
      <c r="E49" s="68" t="s">
        <v>18</v>
      </c>
      <c r="F49" s="71">
        <v>5</v>
      </c>
      <c r="G49" s="72">
        <v>6.27</v>
      </c>
      <c r="H49" s="73">
        <f t="shared" si="11"/>
        <v>7.545318</v>
      </c>
      <c r="I49" s="73">
        <f t="shared" si="7"/>
        <v>37.726590000000002</v>
      </c>
      <c r="J49" s="190"/>
      <c r="K49" s="216">
        <f t="shared" si="2"/>
        <v>0</v>
      </c>
      <c r="L49" s="217">
        <f t="shared" si="3"/>
        <v>1</v>
      </c>
      <c r="M49" s="216">
        <f t="shared" si="4"/>
        <v>0</v>
      </c>
      <c r="N49" s="10"/>
    </row>
    <row r="50" spans="1:14" ht="121.5" customHeight="1" outlineLevel="1">
      <c r="A50" s="68" t="s">
        <v>80</v>
      </c>
      <c r="B50" s="82">
        <v>95463</v>
      </c>
      <c r="C50" s="82" t="s">
        <v>13</v>
      </c>
      <c r="D50" s="70" t="s">
        <v>107</v>
      </c>
      <c r="E50" s="68" t="s">
        <v>90</v>
      </c>
      <c r="F50" s="71">
        <v>1</v>
      </c>
      <c r="G50" s="72">
        <v>1607.2</v>
      </c>
      <c r="H50" s="73">
        <f t="shared" si="11"/>
        <v>1934.1044800000002</v>
      </c>
      <c r="I50" s="73">
        <f t="shared" si="7"/>
        <v>1934.1044800000002</v>
      </c>
      <c r="J50" s="190"/>
      <c r="K50" s="216">
        <f t="shared" si="2"/>
        <v>0</v>
      </c>
      <c r="L50" s="217">
        <f t="shared" si="3"/>
        <v>1</v>
      </c>
      <c r="M50" s="216">
        <f t="shared" si="4"/>
        <v>0</v>
      </c>
      <c r="N50" s="10"/>
    </row>
    <row r="51" spans="1:14" ht="52.5" customHeight="1" outlineLevel="1">
      <c r="A51" s="68" t="s">
        <v>81</v>
      </c>
      <c r="B51" s="82" t="s">
        <v>102</v>
      </c>
      <c r="C51" s="82" t="s">
        <v>13</v>
      </c>
      <c r="D51" s="70" t="s">
        <v>51</v>
      </c>
      <c r="E51" s="68" t="s">
        <v>8</v>
      </c>
      <c r="F51" s="71">
        <v>1</v>
      </c>
      <c r="G51" s="72">
        <v>216.81</v>
      </c>
      <c r="H51" s="73">
        <f>G51*1.2034</f>
        <v>260.909154</v>
      </c>
      <c r="I51" s="73">
        <f>H51*F51</f>
        <v>260.909154</v>
      </c>
      <c r="J51" s="190"/>
      <c r="K51" s="216">
        <f t="shared" si="2"/>
        <v>0</v>
      </c>
      <c r="L51" s="217">
        <f t="shared" si="3"/>
        <v>1</v>
      </c>
      <c r="M51" s="216">
        <f t="shared" si="4"/>
        <v>0</v>
      </c>
      <c r="N51" s="10"/>
    </row>
    <row r="52" spans="1:14" ht="21.75" customHeight="1" outlineLevel="1">
      <c r="A52" s="99">
        <v>8</v>
      </c>
      <c r="B52" s="100"/>
      <c r="C52" s="100"/>
      <c r="D52" s="77" t="s">
        <v>1</v>
      </c>
      <c r="E52" s="75"/>
      <c r="F52" s="101"/>
      <c r="G52" s="102"/>
      <c r="H52" s="66">
        <f>SUM(I53:I56)</f>
        <v>3403.5040160000003</v>
      </c>
      <c r="I52" s="81"/>
      <c r="J52" s="44"/>
      <c r="K52" s="44"/>
      <c r="L52" s="218"/>
      <c r="M52" s="44"/>
      <c r="N52" s="9"/>
    </row>
    <row r="53" spans="1:14" ht="113.25" customHeight="1" outlineLevel="1">
      <c r="A53" s="68" t="s">
        <v>46</v>
      </c>
      <c r="B53" s="82">
        <v>89957</v>
      </c>
      <c r="C53" s="82" t="s">
        <v>13</v>
      </c>
      <c r="D53" s="70" t="s">
        <v>108</v>
      </c>
      <c r="E53" s="68" t="s">
        <v>8</v>
      </c>
      <c r="F53" s="71">
        <v>12</v>
      </c>
      <c r="G53" s="72">
        <v>131.75</v>
      </c>
      <c r="H53" s="73">
        <f>G53*1.2034</f>
        <v>158.54795000000001</v>
      </c>
      <c r="I53" s="73">
        <f t="shared" si="7"/>
        <v>1902.5754000000002</v>
      </c>
      <c r="J53" s="190"/>
      <c r="K53" s="216">
        <f t="shared" si="2"/>
        <v>0</v>
      </c>
      <c r="L53" s="217">
        <f t="shared" si="3"/>
        <v>1</v>
      </c>
      <c r="M53" s="216">
        <f t="shared" si="4"/>
        <v>0</v>
      </c>
      <c r="N53" s="15"/>
    </row>
    <row r="54" spans="1:14" ht="45" outlineLevel="1">
      <c r="A54" s="68" t="s">
        <v>25</v>
      </c>
      <c r="B54" s="82">
        <v>89403</v>
      </c>
      <c r="C54" s="82" t="s">
        <v>13</v>
      </c>
      <c r="D54" s="70" t="s">
        <v>209</v>
      </c>
      <c r="E54" s="68" t="s">
        <v>20</v>
      </c>
      <c r="F54" s="71">
        <v>30</v>
      </c>
      <c r="G54" s="72">
        <v>12.45</v>
      </c>
      <c r="H54" s="73">
        <f>G54*1.2034</f>
        <v>14.982329999999999</v>
      </c>
      <c r="I54" s="73">
        <f t="shared" si="7"/>
        <v>449.4699</v>
      </c>
      <c r="J54" s="190"/>
      <c r="K54" s="216">
        <f t="shared" si="2"/>
        <v>0</v>
      </c>
      <c r="L54" s="217">
        <f t="shared" si="3"/>
        <v>1</v>
      </c>
      <c r="M54" s="216">
        <f t="shared" si="4"/>
        <v>0</v>
      </c>
      <c r="N54" s="10"/>
    </row>
    <row r="55" spans="1:14" ht="60" outlineLevel="1">
      <c r="A55" s="68" t="s">
        <v>63</v>
      </c>
      <c r="B55" s="82">
        <v>89353</v>
      </c>
      <c r="C55" s="82" t="s">
        <v>13</v>
      </c>
      <c r="D55" s="70" t="s">
        <v>134</v>
      </c>
      <c r="E55" s="68" t="s">
        <v>8</v>
      </c>
      <c r="F55" s="71">
        <v>5</v>
      </c>
      <c r="G55" s="72">
        <v>20.29</v>
      </c>
      <c r="H55" s="73">
        <f t="shared" ref="H55:H56" si="12">G55*1.2034</f>
        <v>24.416985999999998</v>
      </c>
      <c r="I55" s="73">
        <f t="shared" si="7"/>
        <v>122.08492999999999</v>
      </c>
      <c r="J55" s="190"/>
      <c r="K55" s="216">
        <f t="shared" si="2"/>
        <v>0</v>
      </c>
      <c r="L55" s="217">
        <f t="shared" si="3"/>
        <v>1</v>
      </c>
      <c r="M55" s="216">
        <f t="shared" si="4"/>
        <v>0</v>
      </c>
      <c r="N55" s="10"/>
    </row>
    <row r="56" spans="1:14" ht="41.25" customHeight="1" outlineLevel="1">
      <c r="A56" s="68" t="s">
        <v>82</v>
      </c>
      <c r="B56" s="82">
        <v>88503</v>
      </c>
      <c r="C56" s="82" t="s">
        <v>13</v>
      </c>
      <c r="D56" s="70" t="s">
        <v>109</v>
      </c>
      <c r="E56" s="68" t="s">
        <v>8</v>
      </c>
      <c r="F56" s="71">
        <v>1</v>
      </c>
      <c r="G56" s="72">
        <v>772.29</v>
      </c>
      <c r="H56" s="73">
        <f t="shared" si="12"/>
        <v>929.373786</v>
      </c>
      <c r="I56" s="73">
        <f t="shared" si="7"/>
        <v>929.373786</v>
      </c>
      <c r="J56" s="190"/>
      <c r="K56" s="216">
        <f t="shared" si="2"/>
        <v>0</v>
      </c>
      <c r="L56" s="217">
        <f t="shared" si="3"/>
        <v>1</v>
      </c>
      <c r="M56" s="216">
        <f t="shared" si="4"/>
        <v>0</v>
      </c>
      <c r="N56" s="10"/>
    </row>
    <row r="57" spans="1:14" ht="22.5" customHeight="1" outlineLevel="1">
      <c r="A57" s="103"/>
      <c r="B57" s="100"/>
      <c r="C57" s="100"/>
      <c r="D57" s="77" t="s">
        <v>110</v>
      </c>
      <c r="E57" s="75"/>
      <c r="F57" s="101"/>
      <c r="G57" s="102"/>
      <c r="H57" s="66">
        <f>SUM(I58:I68)</f>
        <v>14684.9770804</v>
      </c>
      <c r="I57" s="104"/>
      <c r="J57" s="46"/>
      <c r="K57" s="44"/>
      <c r="L57" s="218"/>
      <c r="M57" s="44"/>
      <c r="N57" s="17"/>
    </row>
    <row r="58" spans="1:14" ht="90" outlineLevel="1">
      <c r="A58" s="68" t="s">
        <v>136</v>
      </c>
      <c r="B58" s="82">
        <v>86931</v>
      </c>
      <c r="C58" s="82" t="s">
        <v>13</v>
      </c>
      <c r="D58" s="70" t="s">
        <v>111</v>
      </c>
      <c r="E58" s="68" t="s">
        <v>8</v>
      </c>
      <c r="F58" s="71">
        <v>4</v>
      </c>
      <c r="G58" s="72">
        <v>410.13</v>
      </c>
      <c r="H58" s="73">
        <f>G58*1.2034</f>
        <v>493.55044200000003</v>
      </c>
      <c r="I58" s="73">
        <f t="shared" si="7"/>
        <v>1974.2017680000001</v>
      </c>
      <c r="J58" s="190"/>
      <c r="K58" s="216">
        <f t="shared" si="2"/>
        <v>0</v>
      </c>
      <c r="L58" s="217">
        <f t="shared" si="3"/>
        <v>1</v>
      </c>
      <c r="M58" s="216">
        <f t="shared" si="4"/>
        <v>0</v>
      </c>
      <c r="N58" s="10"/>
    </row>
    <row r="59" spans="1:14" ht="48" customHeight="1" outlineLevel="1">
      <c r="A59" s="68" t="s">
        <v>137</v>
      </c>
      <c r="B59" s="82">
        <v>36081</v>
      </c>
      <c r="C59" s="82" t="s">
        <v>13</v>
      </c>
      <c r="D59" s="70" t="s">
        <v>112</v>
      </c>
      <c r="E59" s="68" t="s">
        <v>8</v>
      </c>
      <c r="F59" s="71">
        <v>4</v>
      </c>
      <c r="G59" s="72">
        <v>144.15</v>
      </c>
      <c r="H59" s="73">
        <f t="shared" ref="H59:H68" si="13">G59*1.2034</f>
        <v>173.47011000000001</v>
      </c>
      <c r="I59" s="73">
        <f t="shared" si="7"/>
        <v>693.88044000000002</v>
      </c>
      <c r="J59" s="190"/>
      <c r="K59" s="216">
        <f t="shared" si="2"/>
        <v>0</v>
      </c>
      <c r="L59" s="217">
        <f t="shared" si="3"/>
        <v>1</v>
      </c>
      <c r="M59" s="216">
        <f t="shared" si="4"/>
        <v>0</v>
      </c>
      <c r="N59" s="10"/>
    </row>
    <row r="60" spans="1:14" ht="33.75" customHeight="1" outlineLevel="1">
      <c r="A60" s="68" t="s">
        <v>138</v>
      </c>
      <c r="B60" s="82">
        <v>377</v>
      </c>
      <c r="C60" s="82" t="s">
        <v>13</v>
      </c>
      <c r="D60" s="70" t="s">
        <v>52</v>
      </c>
      <c r="E60" s="68" t="s">
        <v>8</v>
      </c>
      <c r="F60" s="71">
        <v>4</v>
      </c>
      <c r="G60" s="72">
        <v>22</v>
      </c>
      <c r="H60" s="73">
        <f t="shared" si="13"/>
        <v>26.474800000000002</v>
      </c>
      <c r="I60" s="73">
        <f t="shared" si="7"/>
        <v>105.89920000000001</v>
      </c>
      <c r="J60" s="190"/>
      <c r="K60" s="216">
        <f t="shared" si="2"/>
        <v>0</v>
      </c>
      <c r="L60" s="217">
        <f t="shared" si="3"/>
        <v>1</v>
      </c>
      <c r="M60" s="216">
        <f t="shared" si="4"/>
        <v>0</v>
      </c>
      <c r="N60" s="10"/>
    </row>
    <row r="61" spans="1:14" ht="60" customHeight="1" outlineLevel="1">
      <c r="A61" s="68" t="s">
        <v>139</v>
      </c>
      <c r="B61" s="82">
        <v>86904</v>
      </c>
      <c r="C61" s="82" t="s">
        <v>13</v>
      </c>
      <c r="D61" s="70" t="s">
        <v>192</v>
      </c>
      <c r="E61" s="68" t="s">
        <v>8</v>
      </c>
      <c r="F61" s="71">
        <v>2</v>
      </c>
      <c r="G61" s="72">
        <v>114.43</v>
      </c>
      <c r="H61" s="73">
        <f t="shared" si="13"/>
        <v>137.705062</v>
      </c>
      <c r="I61" s="73">
        <f t="shared" si="7"/>
        <v>275.410124</v>
      </c>
      <c r="J61" s="190"/>
      <c r="K61" s="216">
        <f t="shared" si="2"/>
        <v>0</v>
      </c>
      <c r="L61" s="217">
        <f t="shared" si="3"/>
        <v>1</v>
      </c>
      <c r="M61" s="216">
        <f t="shared" si="4"/>
        <v>0</v>
      </c>
      <c r="N61" s="10"/>
    </row>
    <row r="62" spans="1:14" ht="44.25" customHeight="1" outlineLevel="1">
      <c r="A62" s="68" t="s">
        <v>147</v>
      </c>
      <c r="B62" s="82">
        <v>3</v>
      </c>
      <c r="C62" s="82" t="s">
        <v>279</v>
      </c>
      <c r="D62" s="70" t="s">
        <v>280</v>
      </c>
      <c r="E62" s="68" t="s">
        <v>8</v>
      </c>
      <c r="F62" s="71">
        <v>4</v>
      </c>
      <c r="G62" s="72">
        <v>123.15</v>
      </c>
      <c r="H62" s="73">
        <f t="shared" si="13"/>
        <v>148.19871000000001</v>
      </c>
      <c r="I62" s="73">
        <f t="shared" si="7"/>
        <v>592.79484000000002</v>
      </c>
      <c r="J62" s="190"/>
      <c r="K62" s="216">
        <f t="shared" si="2"/>
        <v>0</v>
      </c>
      <c r="L62" s="217">
        <f t="shared" si="3"/>
        <v>1</v>
      </c>
      <c r="M62" s="216">
        <f t="shared" si="4"/>
        <v>0</v>
      </c>
      <c r="N62" s="10"/>
    </row>
    <row r="63" spans="1:14" ht="74.25" customHeight="1" outlineLevel="1">
      <c r="A63" s="68" t="s">
        <v>148</v>
      </c>
      <c r="B63" s="82">
        <v>86877</v>
      </c>
      <c r="C63" s="82" t="s">
        <v>13</v>
      </c>
      <c r="D63" s="70" t="s">
        <v>195</v>
      </c>
      <c r="E63" s="68" t="s">
        <v>8</v>
      </c>
      <c r="F63" s="71">
        <v>4</v>
      </c>
      <c r="G63" s="72">
        <v>23.8</v>
      </c>
      <c r="H63" s="73">
        <f t="shared" si="13"/>
        <v>28.640920000000001</v>
      </c>
      <c r="I63" s="73">
        <f t="shared" si="7"/>
        <v>114.56368000000001</v>
      </c>
      <c r="J63" s="190"/>
      <c r="K63" s="216">
        <f t="shared" si="2"/>
        <v>0</v>
      </c>
      <c r="L63" s="217">
        <f t="shared" si="3"/>
        <v>1</v>
      </c>
      <c r="M63" s="216">
        <f t="shared" si="4"/>
        <v>0</v>
      </c>
      <c r="N63" s="10"/>
    </row>
    <row r="64" spans="1:14" ht="36" customHeight="1" outlineLevel="1">
      <c r="A64" s="68" t="s">
        <v>155</v>
      </c>
      <c r="B64" s="82">
        <v>86883</v>
      </c>
      <c r="C64" s="82" t="s">
        <v>13</v>
      </c>
      <c r="D64" s="70" t="s">
        <v>194</v>
      </c>
      <c r="E64" s="68" t="s">
        <v>8</v>
      </c>
      <c r="F64" s="71">
        <v>4</v>
      </c>
      <c r="G64" s="72">
        <v>11.75</v>
      </c>
      <c r="H64" s="73">
        <f t="shared" si="13"/>
        <v>14.139950000000001</v>
      </c>
      <c r="I64" s="73">
        <f t="shared" si="7"/>
        <v>56.559800000000003</v>
      </c>
      <c r="J64" s="190"/>
      <c r="K64" s="216">
        <f t="shared" si="2"/>
        <v>0</v>
      </c>
      <c r="L64" s="217">
        <f t="shared" si="3"/>
        <v>1</v>
      </c>
      <c r="M64" s="216">
        <f t="shared" si="4"/>
        <v>0</v>
      </c>
      <c r="N64" s="10"/>
    </row>
    <row r="65" spans="1:14" ht="45" outlineLevel="1">
      <c r="A65" s="68" t="s">
        <v>156</v>
      </c>
      <c r="B65" s="82">
        <v>86884</v>
      </c>
      <c r="C65" s="82" t="s">
        <v>13</v>
      </c>
      <c r="D65" s="70" t="s">
        <v>193</v>
      </c>
      <c r="E65" s="68" t="s">
        <v>8</v>
      </c>
      <c r="F65" s="71">
        <v>4</v>
      </c>
      <c r="G65" s="72">
        <v>8.9700000000000006</v>
      </c>
      <c r="H65" s="73">
        <f t="shared" si="13"/>
        <v>10.794498000000001</v>
      </c>
      <c r="I65" s="73">
        <f t="shared" si="7"/>
        <v>43.177992000000003</v>
      </c>
      <c r="J65" s="190"/>
      <c r="K65" s="216">
        <f t="shared" si="2"/>
        <v>0</v>
      </c>
      <c r="L65" s="217">
        <f t="shared" si="3"/>
        <v>1</v>
      </c>
      <c r="M65" s="216">
        <f t="shared" si="4"/>
        <v>0</v>
      </c>
      <c r="N65" s="10"/>
    </row>
    <row r="66" spans="1:14" ht="49.5" customHeight="1" outlineLevel="1">
      <c r="A66" s="68" t="s">
        <v>157</v>
      </c>
      <c r="B66" s="82">
        <v>86889</v>
      </c>
      <c r="C66" s="82" t="s">
        <v>13</v>
      </c>
      <c r="D66" s="70" t="s">
        <v>242</v>
      </c>
      <c r="E66" s="68" t="s">
        <v>8</v>
      </c>
      <c r="F66" s="71">
        <v>2</v>
      </c>
      <c r="G66" s="72">
        <v>584.26</v>
      </c>
      <c r="H66" s="73">
        <f t="shared" si="13"/>
        <v>703.09848399999998</v>
      </c>
      <c r="I66" s="73">
        <f t="shared" si="7"/>
        <v>1406.196968</v>
      </c>
      <c r="J66" s="190"/>
      <c r="K66" s="216">
        <f t="shared" si="2"/>
        <v>0</v>
      </c>
      <c r="L66" s="217">
        <f t="shared" si="3"/>
        <v>1</v>
      </c>
      <c r="M66" s="216">
        <f t="shared" si="4"/>
        <v>0</v>
      </c>
      <c r="N66" s="10"/>
    </row>
    <row r="67" spans="1:14" ht="43.5" customHeight="1" outlineLevel="1">
      <c r="A67" s="68" t="s">
        <v>158</v>
      </c>
      <c r="B67" s="82">
        <v>86900</v>
      </c>
      <c r="C67" s="82" t="s">
        <v>13</v>
      </c>
      <c r="D67" s="70" t="s">
        <v>243</v>
      </c>
      <c r="E67" s="68" t="s">
        <v>8</v>
      </c>
      <c r="F67" s="71">
        <v>2</v>
      </c>
      <c r="G67" s="72">
        <v>125.41</v>
      </c>
      <c r="H67" s="73">
        <f t="shared" si="13"/>
        <v>150.91839400000001</v>
      </c>
      <c r="I67" s="73">
        <f t="shared" si="7"/>
        <v>301.83678800000001</v>
      </c>
      <c r="J67" s="190"/>
      <c r="K67" s="216">
        <f t="shared" si="2"/>
        <v>0</v>
      </c>
      <c r="L67" s="217">
        <f t="shared" si="3"/>
        <v>1</v>
      </c>
      <c r="M67" s="216">
        <f t="shared" si="4"/>
        <v>0</v>
      </c>
      <c r="N67" s="10"/>
    </row>
    <row r="68" spans="1:14" ht="84.75" customHeight="1" outlineLevel="1">
      <c r="A68" s="68" t="s">
        <v>250</v>
      </c>
      <c r="B68" s="82" t="s">
        <v>160</v>
      </c>
      <c r="C68" s="82" t="s">
        <v>13</v>
      </c>
      <c r="D68" s="70" t="s">
        <v>161</v>
      </c>
      <c r="E68" s="68" t="s">
        <v>75</v>
      </c>
      <c r="F68" s="71">
        <v>22.78</v>
      </c>
      <c r="G68" s="72">
        <v>332.7</v>
      </c>
      <c r="H68" s="73">
        <f t="shared" si="13"/>
        <v>400.37117999999998</v>
      </c>
      <c r="I68" s="73">
        <f t="shared" si="7"/>
        <v>9120.4554803999999</v>
      </c>
      <c r="J68" s="190"/>
      <c r="K68" s="216">
        <f t="shared" si="2"/>
        <v>0</v>
      </c>
      <c r="L68" s="217">
        <f t="shared" si="3"/>
        <v>1</v>
      </c>
      <c r="M68" s="216">
        <f t="shared" si="4"/>
        <v>0</v>
      </c>
      <c r="N68" s="10"/>
    </row>
    <row r="69" spans="1:14" ht="18.75" customHeight="1" outlineLevel="1">
      <c r="A69" s="105">
        <v>9</v>
      </c>
      <c r="B69" s="106"/>
      <c r="C69" s="106"/>
      <c r="D69" s="107" t="s">
        <v>200</v>
      </c>
      <c r="E69" s="107"/>
      <c r="F69" s="108"/>
      <c r="G69" s="108"/>
      <c r="H69" s="109">
        <f>I70</f>
        <v>1828.7588440000002</v>
      </c>
      <c r="I69" s="110"/>
      <c r="J69" s="47"/>
      <c r="K69" s="44"/>
      <c r="L69" s="218"/>
      <c r="M69" s="44"/>
      <c r="N69" s="16"/>
    </row>
    <row r="70" spans="1:14" ht="81" customHeight="1" outlineLevel="1">
      <c r="A70" s="111" t="s">
        <v>32</v>
      </c>
      <c r="B70" s="86" t="s">
        <v>201</v>
      </c>
      <c r="C70" s="86" t="s">
        <v>13</v>
      </c>
      <c r="D70" s="87" t="s">
        <v>202</v>
      </c>
      <c r="E70" s="86" t="s">
        <v>8</v>
      </c>
      <c r="F70" s="112">
        <v>0.25</v>
      </c>
      <c r="G70" s="113">
        <v>6078.64</v>
      </c>
      <c r="H70" s="114">
        <f>G70*1.2034</f>
        <v>7315.0353760000007</v>
      </c>
      <c r="I70" s="114">
        <f>H70*F70</f>
        <v>1828.7588440000002</v>
      </c>
      <c r="J70" s="191"/>
      <c r="K70" s="216">
        <f t="shared" si="2"/>
        <v>0</v>
      </c>
      <c r="L70" s="217">
        <f t="shared" si="3"/>
        <v>1</v>
      </c>
      <c r="M70" s="216">
        <f t="shared" si="4"/>
        <v>0</v>
      </c>
      <c r="N70" s="11"/>
    </row>
    <row r="71" spans="1:14" ht="20.25" customHeight="1" outlineLevel="1">
      <c r="A71" s="103">
        <v>10</v>
      </c>
      <c r="B71" s="115"/>
      <c r="C71" s="115"/>
      <c r="D71" s="77" t="s">
        <v>131</v>
      </c>
      <c r="E71" s="78"/>
      <c r="F71" s="79"/>
      <c r="G71" s="80"/>
      <c r="H71" s="81">
        <f>SUM(I72:I83)</f>
        <v>17895.364278000001</v>
      </c>
      <c r="I71" s="81"/>
      <c r="J71" s="44"/>
      <c r="K71" s="44"/>
      <c r="L71" s="218"/>
      <c r="M71" s="44"/>
      <c r="N71" s="9"/>
    </row>
    <row r="72" spans="1:14" ht="93" customHeight="1" outlineLevel="1">
      <c r="A72" s="68" t="s">
        <v>42</v>
      </c>
      <c r="B72" s="116">
        <v>93145</v>
      </c>
      <c r="C72" s="116" t="s">
        <v>13</v>
      </c>
      <c r="D72" s="70" t="s">
        <v>113</v>
      </c>
      <c r="E72" s="68" t="s">
        <v>5</v>
      </c>
      <c r="F72" s="71">
        <v>47</v>
      </c>
      <c r="G72" s="72">
        <v>182.97</v>
      </c>
      <c r="H72" s="73">
        <f>G72*1.2034</f>
        <v>220.18609800000002</v>
      </c>
      <c r="I72" s="73">
        <f t="shared" si="7"/>
        <v>10348.746606000001</v>
      </c>
      <c r="J72" s="190"/>
      <c r="K72" s="216">
        <f t="shared" ref="K72:K100" si="14">(J72*$K$5)+J72</f>
        <v>0</v>
      </c>
      <c r="L72" s="217">
        <f t="shared" ref="L72:L118" si="15">100%-(K72/H72)</f>
        <v>1</v>
      </c>
      <c r="M72" s="216">
        <f t="shared" ref="M72:M118" si="16">K72*F72</f>
        <v>0</v>
      </c>
      <c r="N72" s="10"/>
    </row>
    <row r="73" spans="1:14" ht="45" outlineLevel="1">
      <c r="A73" s="68" t="s">
        <v>43</v>
      </c>
      <c r="B73" s="116" t="s">
        <v>114</v>
      </c>
      <c r="C73" s="116" t="s">
        <v>13</v>
      </c>
      <c r="D73" s="70" t="s">
        <v>132</v>
      </c>
      <c r="E73" s="68" t="s">
        <v>71</v>
      </c>
      <c r="F73" s="71">
        <v>6</v>
      </c>
      <c r="G73" s="72">
        <v>97.35</v>
      </c>
      <c r="H73" s="73">
        <f t="shared" ref="H73:H83" si="17">G73*1.2034</f>
        <v>117.15098999999999</v>
      </c>
      <c r="I73" s="73">
        <f t="shared" si="7"/>
        <v>702.90593999999999</v>
      </c>
      <c r="J73" s="192"/>
      <c r="K73" s="216">
        <f t="shared" si="14"/>
        <v>0</v>
      </c>
      <c r="L73" s="217">
        <f t="shared" si="15"/>
        <v>1</v>
      </c>
      <c r="M73" s="216">
        <f t="shared" si="16"/>
        <v>0</v>
      </c>
      <c r="N73" s="3"/>
    </row>
    <row r="74" spans="1:14" ht="59.25" customHeight="1" outlineLevel="1">
      <c r="A74" s="68" t="s">
        <v>150</v>
      </c>
      <c r="B74" s="116">
        <v>39385</v>
      </c>
      <c r="C74" s="116" t="s">
        <v>13</v>
      </c>
      <c r="D74" s="70" t="s">
        <v>206</v>
      </c>
      <c r="E74" s="68" t="s">
        <v>94</v>
      </c>
      <c r="F74" s="71">
        <v>14</v>
      </c>
      <c r="G74" s="72">
        <v>110.08</v>
      </c>
      <c r="H74" s="73">
        <f t="shared" si="17"/>
        <v>132.47027199999999</v>
      </c>
      <c r="I74" s="73">
        <f t="shared" si="7"/>
        <v>1854.5838079999999</v>
      </c>
      <c r="J74" s="190"/>
      <c r="K74" s="216">
        <f t="shared" si="14"/>
        <v>0</v>
      </c>
      <c r="L74" s="217">
        <f t="shared" si="15"/>
        <v>1</v>
      </c>
      <c r="M74" s="216">
        <f t="shared" si="16"/>
        <v>0</v>
      </c>
      <c r="N74" s="10"/>
    </row>
    <row r="75" spans="1:14" ht="90" outlineLevel="1">
      <c r="A75" s="68" t="s">
        <v>223</v>
      </c>
      <c r="B75" s="116" t="s">
        <v>86</v>
      </c>
      <c r="C75" s="116" t="s">
        <v>13</v>
      </c>
      <c r="D75" s="70" t="s">
        <v>89</v>
      </c>
      <c r="E75" s="68" t="s">
        <v>8</v>
      </c>
      <c r="F75" s="71">
        <v>1</v>
      </c>
      <c r="G75" s="72">
        <v>327.86</v>
      </c>
      <c r="H75" s="73">
        <f t="shared" si="17"/>
        <v>394.54672400000004</v>
      </c>
      <c r="I75" s="73">
        <f t="shared" si="7"/>
        <v>394.54672400000004</v>
      </c>
      <c r="J75" s="190"/>
      <c r="K75" s="216">
        <f t="shared" si="14"/>
        <v>0</v>
      </c>
      <c r="L75" s="217">
        <f t="shared" si="15"/>
        <v>1</v>
      </c>
      <c r="M75" s="216">
        <f t="shared" si="16"/>
        <v>0</v>
      </c>
      <c r="N75" s="10"/>
    </row>
    <row r="76" spans="1:14" ht="65.25" customHeight="1" outlineLevel="1">
      <c r="A76" s="68" t="s">
        <v>224</v>
      </c>
      <c r="B76" s="116" t="s">
        <v>115</v>
      </c>
      <c r="C76" s="116" t="s">
        <v>13</v>
      </c>
      <c r="D76" s="70" t="s">
        <v>116</v>
      </c>
      <c r="E76" s="68" t="s">
        <v>8</v>
      </c>
      <c r="F76" s="71">
        <v>10</v>
      </c>
      <c r="G76" s="72">
        <v>14.23</v>
      </c>
      <c r="H76" s="73">
        <f t="shared" si="17"/>
        <v>17.124382000000001</v>
      </c>
      <c r="I76" s="73">
        <f t="shared" si="7"/>
        <v>171.24382</v>
      </c>
      <c r="J76" s="190"/>
      <c r="K76" s="216">
        <f t="shared" si="14"/>
        <v>0</v>
      </c>
      <c r="L76" s="217">
        <f t="shared" si="15"/>
        <v>1</v>
      </c>
      <c r="M76" s="216">
        <f t="shared" si="16"/>
        <v>0</v>
      </c>
      <c r="N76" s="10"/>
    </row>
    <row r="77" spans="1:14" ht="45" outlineLevel="1">
      <c r="A77" s="68" t="s">
        <v>225</v>
      </c>
      <c r="B77" s="116" t="s">
        <v>117</v>
      </c>
      <c r="C77" s="116" t="s">
        <v>13</v>
      </c>
      <c r="D77" s="70" t="s">
        <v>118</v>
      </c>
      <c r="E77" s="68" t="s">
        <v>119</v>
      </c>
      <c r="F77" s="71">
        <v>6</v>
      </c>
      <c r="G77" s="72">
        <v>62.86</v>
      </c>
      <c r="H77" s="73">
        <f t="shared" si="17"/>
        <v>75.645724000000001</v>
      </c>
      <c r="I77" s="73">
        <f t="shared" si="7"/>
        <v>453.87434400000001</v>
      </c>
      <c r="J77" s="190"/>
      <c r="K77" s="216">
        <f t="shared" si="14"/>
        <v>0</v>
      </c>
      <c r="L77" s="217">
        <f t="shared" si="15"/>
        <v>1</v>
      </c>
      <c r="M77" s="216">
        <f t="shared" si="16"/>
        <v>0</v>
      </c>
      <c r="N77" s="10"/>
    </row>
    <row r="78" spans="1:14" ht="57" customHeight="1" outlineLevel="1">
      <c r="A78" s="68" t="s">
        <v>226</v>
      </c>
      <c r="B78" s="116" t="s">
        <v>87</v>
      </c>
      <c r="C78" s="116" t="s">
        <v>13</v>
      </c>
      <c r="D78" s="70" t="s">
        <v>88</v>
      </c>
      <c r="E78" s="68" t="s">
        <v>8</v>
      </c>
      <c r="F78" s="71">
        <v>1</v>
      </c>
      <c r="G78" s="72">
        <v>122.54</v>
      </c>
      <c r="H78" s="73">
        <f t="shared" si="17"/>
        <v>147.46463600000001</v>
      </c>
      <c r="I78" s="73">
        <f t="shared" si="7"/>
        <v>147.46463600000001</v>
      </c>
      <c r="J78" s="190"/>
      <c r="K78" s="216">
        <f t="shared" si="14"/>
        <v>0</v>
      </c>
      <c r="L78" s="217">
        <f t="shared" si="15"/>
        <v>1</v>
      </c>
      <c r="M78" s="216">
        <f t="shared" si="16"/>
        <v>0</v>
      </c>
      <c r="N78" s="10"/>
    </row>
    <row r="79" spans="1:14" ht="63" customHeight="1" outlineLevel="1">
      <c r="A79" s="68" t="s">
        <v>227</v>
      </c>
      <c r="B79" s="116">
        <v>91870</v>
      </c>
      <c r="C79" s="116" t="s">
        <v>13</v>
      </c>
      <c r="D79" s="70" t="s">
        <v>207</v>
      </c>
      <c r="E79" s="68" t="s">
        <v>68</v>
      </c>
      <c r="F79" s="71">
        <v>100</v>
      </c>
      <c r="G79" s="72">
        <v>9.66</v>
      </c>
      <c r="H79" s="73">
        <f t="shared" si="17"/>
        <v>11.624844000000001</v>
      </c>
      <c r="I79" s="73">
        <f t="shared" si="7"/>
        <v>1162.4844000000001</v>
      </c>
      <c r="J79" s="190"/>
      <c r="K79" s="216">
        <f t="shared" si="14"/>
        <v>0</v>
      </c>
      <c r="L79" s="217">
        <f t="shared" si="15"/>
        <v>1</v>
      </c>
      <c r="M79" s="216">
        <f t="shared" si="16"/>
        <v>0</v>
      </c>
      <c r="N79" s="10"/>
    </row>
    <row r="80" spans="1:14" ht="60" outlineLevel="1">
      <c r="A80" s="68" t="s">
        <v>228</v>
      </c>
      <c r="B80" s="116">
        <v>91926</v>
      </c>
      <c r="C80" s="116" t="s">
        <v>13</v>
      </c>
      <c r="D80" s="70" t="s">
        <v>54</v>
      </c>
      <c r="E80" s="68" t="s">
        <v>68</v>
      </c>
      <c r="F80" s="71">
        <v>100</v>
      </c>
      <c r="G80" s="72">
        <v>2.76</v>
      </c>
      <c r="H80" s="73">
        <f t="shared" si="17"/>
        <v>3.3213839999999997</v>
      </c>
      <c r="I80" s="73">
        <f t="shared" si="7"/>
        <v>332.13839999999999</v>
      </c>
      <c r="J80" s="190"/>
      <c r="K80" s="216">
        <f t="shared" si="14"/>
        <v>0</v>
      </c>
      <c r="L80" s="217">
        <f t="shared" si="15"/>
        <v>1</v>
      </c>
      <c r="M80" s="216">
        <f t="shared" si="16"/>
        <v>0</v>
      </c>
      <c r="N80" s="10"/>
    </row>
    <row r="81" spans="1:14" ht="60" outlineLevel="1">
      <c r="A81" s="68" t="s">
        <v>229</v>
      </c>
      <c r="B81" s="116">
        <v>91928</v>
      </c>
      <c r="C81" s="116" t="s">
        <v>13</v>
      </c>
      <c r="D81" s="70" t="s">
        <v>53</v>
      </c>
      <c r="E81" s="68" t="s">
        <v>68</v>
      </c>
      <c r="F81" s="71">
        <v>100</v>
      </c>
      <c r="G81" s="72">
        <v>4.2699999999999996</v>
      </c>
      <c r="H81" s="73">
        <f t="shared" si="17"/>
        <v>5.1385179999999995</v>
      </c>
      <c r="I81" s="73">
        <f t="shared" si="7"/>
        <v>513.85179999999991</v>
      </c>
      <c r="J81" s="190"/>
      <c r="K81" s="216">
        <f t="shared" si="14"/>
        <v>0</v>
      </c>
      <c r="L81" s="217">
        <f t="shared" si="15"/>
        <v>1</v>
      </c>
      <c r="M81" s="216">
        <f t="shared" si="16"/>
        <v>0</v>
      </c>
      <c r="N81" s="10"/>
    </row>
    <row r="82" spans="1:14" ht="60" outlineLevel="1">
      <c r="A82" s="68" t="s">
        <v>230</v>
      </c>
      <c r="B82" s="116">
        <v>91930</v>
      </c>
      <c r="C82" s="116" t="s">
        <v>13</v>
      </c>
      <c r="D82" s="70" t="s">
        <v>179</v>
      </c>
      <c r="E82" s="68" t="s">
        <v>68</v>
      </c>
      <c r="F82" s="71">
        <v>100</v>
      </c>
      <c r="G82" s="72">
        <v>5.78</v>
      </c>
      <c r="H82" s="73">
        <f t="shared" si="17"/>
        <v>6.9556520000000006</v>
      </c>
      <c r="I82" s="73">
        <f t="shared" si="7"/>
        <v>695.5652</v>
      </c>
      <c r="J82" s="190"/>
      <c r="K82" s="216">
        <f t="shared" si="14"/>
        <v>0</v>
      </c>
      <c r="L82" s="217">
        <f t="shared" si="15"/>
        <v>1</v>
      </c>
      <c r="M82" s="216">
        <f t="shared" si="16"/>
        <v>0</v>
      </c>
      <c r="N82" s="10"/>
    </row>
    <row r="83" spans="1:14" ht="65.25" customHeight="1" outlineLevel="1">
      <c r="A83" s="68" t="s">
        <v>231</v>
      </c>
      <c r="B83" s="116">
        <v>91932</v>
      </c>
      <c r="C83" s="116" t="s">
        <v>13</v>
      </c>
      <c r="D83" s="70" t="s">
        <v>55</v>
      </c>
      <c r="E83" s="68" t="s">
        <v>68</v>
      </c>
      <c r="F83" s="71">
        <v>100</v>
      </c>
      <c r="G83" s="72">
        <v>9.2899999999999991</v>
      </c>
      <c r="H83" s="73">
        <f t="shared" si="17"/>
        <v>11.179585999999999</v>
      </c>
      <c r="I83" s="73">
        <f t="shared" si="7"/>
        <v>1117.9585999999999</v>
      </c>
      <c r="J83" s="190"/>
      <c r="K83" s="216">
        <f t="shared" si="14"/>
        <v>0</v>
      </c>
      <c r="L83" s="217">
        <f t="shared" si="15"/>
        <v>1</v>
      </c>
      <c r="M83" s="216">
        <f t="shared" si="16"/>
        <v>0</v>
      </c>
      <c r="N83" s="10"/>
    </row>
    <row r="84" spans="1:14" ht="22.5" customHeight="1" outlineLevel="1">
      <c r="A84" s="75">
        <v>11</v>
      </c>
      <c r="B84" s="76"/>
      <c r="C84" s="76"/>
      <c r="D84" s="77" t="s">
        <v>120</v>
      </c>
      <c r="E84" s="75"/>
      <c r="F84" s="101"/>
      <c r="G84" s="102"/>
      <c r="H84" s="66">
        <f>SUM(I85:I86)</f>
        <v>9338.9375639999998</v>
      </c>
      <c r="I84" s="66"/>
      <c r="J84" s="39"/>
      <c r="K84" s="44"/>
      <c r="L84" s="218"/>
      <c r="M84" s="44"/>
      <c r="N84" s="17"/>
    </row>
    <row r="85" spans="1:14" ht="66" customHeight="1" outlineLevel="1">
      <c r="A85" s="68" t="s">
        <v>47</v>
      </c>
      <c r="B85" s="116">
        <v>96111</v>
      </c>
      <c r="C85" s="116" t="s">
        <v>13</v>
      </c>
      <c r="D85" s="70" t="s">
        <v>220</v>
      </c>
      <c r="E85" s="68" t="s">
        <v>62</v>
      </c>
      <c r="F85" s="71">
        <v>185</v>
      </c>
      <c r="G85" s="72">
        <v>39.840000000000003</v>
      </c>
      <c r="H85" s="73">
        <f t="shared" ref="H85:H86" si="18">G85*1.2034</f>
        <v>47.943456000000005</v>
      </c>
      <c r="I85" s="73">
        <f t="shared" ref="I85:I118" si="19">H85*F85</f>
        <v>8869.5393600000007</v>
      </c>
      <c r="J85" s="190"/>
      <c r="K85" s="216">
        <f t="shared" si="14"/>
        <v>0</v>
      </c>
      <c r="L85" s="217">
        <f t="shared" si="15"/>
        <v>1</v>
      </c>
      <c r="M85" s="216">
        <f t="shared" si="16"/>
        <v>0</v>
      </c>
      <c r="N85" s="8"/>
    </row>
    <row r="86" spans="1:14" ht="67.5" customHeight="1" outlineLevel="1">
      <c r="A86" s="68" t="s">
        <v>159</v>
      </c>
      <c r="B86" s="116">
        <v>84874</v>
      </c>
      <c r="C86" s="116" t="s">
        <v>13</v>
      </c>
      <c r="D86" s="70" t="s">
        <v>121</v>
      </c>
      <c r="E86" s="68" t="s">
        <v>95</v>
      </c>
      <c r="F86" s="71">
        <v>2</v>
      </c>
      <c r="G86" s="72">
        <v>195.03</v>
      </c>
      <c r="H86" s="73">
        <f t="shared" si="18"/>
        <v>234.69910200000001</v>
      </c>
      <c r="I86" s="73">
        <f t="shared" si="19"/>
        <v>469.39820400000002</v>
      </c>
      <c r="J86" s="190"/>
      <c r="K86" s="216">
        <f t="shared" si="14"/>
        <v>0</v>
      </c>
      <c r="L86" s="217">
        <f t="shared" si="15"/>
        <v>1</v>
      </c>
      <c r="M86" s="216">
        <f t="shared" si="16"/>
        <v>0</v>
      </c>
      <c r="N86" s="10"/>
    </row>
    <row r="87" spans="1:14" ht="20.25" customHeight="1" outlineLevel="1">
      <c r="A87" s="75">
        <v>12</v>
      </c>
      <c r="B87" s="76"/>
      <c r="C87" s="76"/>
      <c r="D87" s="77" t="s">
        <v>83</v>
      </c>
      <c r="E87" s="75"/>
      <c r="F87" s="101"/>
      <c r="G87" s="102"/>
      <c r="H87" s="66">
        <f>SUM(I88:I90)</f>
        <v>7721.8181508600001</v>
      </c>
      <c r="I87" s="66"/>
      <c r="J87" s="39"/>
      <c r="K87" s="44"/>
      <c r="L87" s="218"/>
      <c r="M87" s="44"/>
      <c r="N87" s="17"/>
    </row>
    <row r="88" spans="1:14" ht="46.5" customHeight="1" outlineLevel="1">
      <c r="A88" s="68" t="s">
        <v>0</v>
      </c>
      <c r="B88" s="116">
        <v>4</v>
      </c>
      <c r="C88" s="116" t="s">
        <v>185</v>
      </c>
      <c r="D88" s="70" t="s">
        <v>281</v>
      </c>
      <c r="E88" s="68" t="s">
        <v>14</v>
      </c>
      <c r="F88" s="71">
        <v>500.13</v>
      </c>
      <c r="G88" s="72">
        <v>1.79</v>
      </c>
      <c r="H88" s="73">
        <f t="shared" ref="H88:H90" si="20">G88 *1.2034</f>
        <v>2.1540859999999999</v>
      </c>
      <c r="I88" s="73">
        <f t="shared" si="19"/>
        <v>1077.32303118</v>
      </c>
      <c r="J88" s="190"/>
      <c r="K88" s="216">
        <f t="shared" si="14"/>
        <v>0</v>
      </c>
      <c r="L88" s="217">
        <f t="shared" si="15"/>
        <v>1</v>
      </c>
      <c r="M88" s="216">
        <f t="shared" si="16"/>
        <v>0</v>
      </c>
      <c r="N88" s="10"/>
    </row>
    <row r="89" spans="1:14" ht="45" outlineLevel="1">
      <c r="A89" s="68" t="s">
        <v>180</v>
      </c>
      <c r="B89" s="116">
        <v>88485</v>
      </c>
      <c r="C89" s="116" t="s">
        <v>13</v>
      </c>
      <c r="D89" s="70" t="s">
        <v>41</v>
      </c>
      <c r="E89" s="68" t="s">
        <v>91</v>
      </c>
      <c r="F89" s="71">
        <v>500.13</v>
      </c>
      <c r="G89" s="72">
        <v>2.35</v>
      </c>
      <c r="H89" s="73">
        <f t="shared" si="20"/>
        <v>2.8279900000000002</v>
      </c>
      <c r="I89" s="73">
        <f t="shared" si="19"/>
        <v>1414.3626387000002</v>
      </c>
      <c r="J89" s="190"/>
      <c r="K89" s="216">
        <f t="shared" si="14"/>
        <v>0</v>
      </c>
      <c r="L89" s="217">
        <f t="shared" si="15"/>
        <v>1</v>
      </c>
      <c r="M89" s="216">
        <f t="shared" si="16"/>
        <v>0</v>
      </c>
      <c r="N89" s="10"/>
    </row>
    <row r="90" spans="1:14" ht="54" customHeight="1" outlineLevel="1">
      <c r="A90" s="68" t="s">
        <v>253</v>
      </c>
      <c r="B90" s="116" t="s">
        <v>122</v>
      </c>
      <c r="C90" s="116" t="s">
        <v>13</v>
      </c>
      <c r="D90" s="70" t="s">
        <v>123</v>
      </c>
      <c r="E90" s="68" t="s">
        <v>62</v>
      </c>
      <c r="F90" s="71">
        <v>500.13</v>
      </c>
      <c r="G90" s="72">
        <v>8.69</v>
      </c>
      <c r="H90" s="73">
        <f t="shared" si="20"/>
        <v>10.457545999999999</v>
      </c>
      <c r="I90" s="73">
        <f t="shared" si="19"/>
        <v>5230.1324809799999</v>
      </c>
      <c r="J90" s="190"/>
      <c r="K90" s="216">
        <f t="shared" si="14"/>
        <v>0</v>
      </c>
      <c r="L90" s="217">
        <f t="shared" si="15"/>
        <v>1</v>
      </c>
      <c r="M90" s="216">
        <f t="shared" si="16"/>
        <v>0</v>
      </c>
      <c r="N90" s="10"/>
    </row>
    <row r="91" spans="1:14" ht="18.75" customHeight="1" outlineLevel="1">
      <c r="A91" s="99">
        <v>13</v>
      </c>
      <c r="B91" s="100"/>
      <c r="C91" s="100"/>
      <c r="D91" s="117" t="s">
        <v>124</v>
      </c>
      <c r="E91" s="99"/>
      <c r="F91" s="118"/>
      <c r="G91" s="119"/>
      <c r="H91" s="120">
        <f>SUM(I92:I100)</f>
        <v>31343.42173446</v>
      </c>
      <c r="I91" s="120"/>
      <c r="J91" s="39"/>
      <c r="K91" s="44"/>
      <c r="L91" s="218"/>
      <c r="M91" s="44"/>
      <c r="N91" s="13"/>
    </row>
    <row r="92" spans="1:14" ht="60" outlineLevel="1">
      <c r="A92" s="68" t="s">
        <v>172</v>
      </c>
      <c r="B92" s="116" t="s">
        <v>125</v>
      </c>
      <c r="C92" s="116" t="s">
        <v>13</v>
      </c>
      <c r="D92" s="70" t="s">
        <v>245</v>
      </c>
      <c r="E92" s="68" t="s">
        <v>62</v>
      </c>
      <c r="F92" s="71">
        <v>8.58</v>
      </c>
      <c r="G92" s="72">
        <v>677.65</v>
      </c>
      <c r="H92" s="73">
        <f>G92*1.2034</f>
        <v>815.48401000000001</v>
      </c>
      <c r="I92" s="73">
        <f t="shared" si="19"/>
        <v>6996.8528058000002</v>
      </c>
      <c r="J92" s="190"/>
      <c r="K92" s="216">
        <f t="shared" si="14"/>
        <v>0</v>
      </c>
      <c r="L92" s="217">
        <f t="shared" si="15"/>
        <v>1</v>
      </c>
      <c r="M92" s="216">
        <f t="shared" si="16"/>
        <v>0</v>
      </c>
      <c r="N92" s="10"/>
    </row>
    <row r="93" spans="1:14" ht="71.25" customHeight="1" outlineLevel="1">
      <c r="A93" s="68" t="s">
        <v>184</v>
      </c>
      <c r="B93" s="116">
        <v>38168</v>
      </c>
      <c r="C93" s="116" t="s">
        <v>13</v>
      </c>
      <c r="D93" s="70" t="s">
        <v>246</v>
      </c>
      <c r="E93" s="68" t="s">
        <v>247</v>
      </c>
      <c r="F93" s="71">
        <v>4</v>
      </c>
      <c r="G93" s="72">
        <v>118.2</v>
      </c>
      <c r="H93" s="73">
        <f>G93*1.2034</f>
        <v>142.24188000000001</v>
      </c>
      <c r="I93" s="73">
        <f t="shared" si="19"/>
        <v>568.96752000000004</v>
      </c>
      <c r="J93" s="190"/>
      <c r="K93" s="216">
        <f t="shared" si="14"/>
        <v>0</v>
      </c>
      <c r="L93" s="217">
        <f t="shared" si="15"/>
        <v>1</v>
      </c>
      <c r="M93" s="216">
        <f t="shared" si="16"/>
        <v>0</v>
      </c>
      <c r="N93" s="10"/>
    </row>
    <row r="94" spans="1:14" ht="61.5" customHeight="1" outlineLevel="1">
      <c r="A94" s="68" t="s">
        <v>221</v>
      </c>
      <c r="B94" s="116">
        <v>68050</v>
      </c>
      <c r="C94" s="116" t="s">
        <v>13</v>
      </c>
      <c r="D94" s="70" t="s">
        <v>177</v>
      </c>
      <c r="E94" s="68" t="s">
        <v>75</v>
      </c>
      <c r="F94" s="71">
        <v>8.4</v>
      </c>
      <c r="G94" s="72">
        <v>550.91</v>
      </c>
      <c r="H94" s="73">
        <f>G94*1.2034</f>
        <v>662.96509400000002</v>
      </c>
      <c r="I94" s="73">
        <f t="shared" si="19"/>
        <v>5568.9067896000006</v>
      </c>
      <c r="J94" s="190"/>
      <c r="K94" s="216">
        <f t="shared" si="14"/>
        <v>0</v>
      </c>
      <c r="L94" s="217">
        <f t="shared" si="15"/>
        <v>1</v>
      </c>
      <c r="M94" s="216">
        <f t="shared" si="16"/>
        <v>0</v>
      </c>
      <c r="N94" s="10"/>
    </row>
    <row r="95" spans="1:14" ht="30" outlineLevel="1">
      <c r="A95" s="68" t="s">
        <v>232</v>
      </c>
      <c r="B95" s="116" t="s">
        <v>126</v>
      </c>
      <c r="C95" s="116" t="s">
        <v>13</v>
      </c>
      <c r="D95" s="70" t="s">
        <v>127</v>
      </c>
      <c r="E95" s="68" t="s">
        <v>68</v>
      </c>
      <c r="F95" s="71">
        <v>7.6</v>
      </c>
      <c r="G95" s="72">
        <v>19.100000000000001</v>
      </c>
      <c r="H95" s="73">
        <f t="shared" ref="H95:H100" si="21">G95*1.2034</f>
        <v>22.984940000000002</v>
      </c>
      <c r="I95" s="73">
        <f t="shared" si="19"/>
        <v>174.68554399999999</v>
      </c>
      <c r="J95" s="190"/>
      <c r="K95" s="216">
        <f t="shared" si="14"/>
        <v>0</v>
      </c>
      <c r="L95" s="217">
        <f t="shared" si="15"/>
        <v>1</v>
      </c>
      <c r="M95" s="216">
        <f t="shared" si="16"/>
        <v>0</v>
      </c>
      <c r="N95" s="10"/>
    </row>
    <row r="96" spans="1:14" ht="60" outlineLevel="1">
      <c r="A96" s="68" t="s">
        <v>233</v>
      </c>
      <c r="B96" s="116">
        <v>84161</v>
      </c>
      <c r="C96" s="116" t="s">
        <v>13</v>
      </c>
      <c r="D96" s="70" t="s">
        <v>291</v>
      </c>
      <c r="E96" s="68" t="s">
        <v>68</v>
      </c>
      <c r="F96" s="71">
        <v>5.8</v>
      </c>
      <c r="G96" s="72">
        <v>82.73</v>
      </c>
      <c r="H96" s="73">
        <f t="shared" si="21"/>
        <v>99.557282000000001</v>
      </c>
      <c r="I96" s="73">
        <f t="shared" si="19"/>
        <v>577.43223560000001</v>
      </c>
      <c r="J96" s="190"/>
      <c r="K96" s="216">
        <f t="shared" si="14"/>
        <v>0</v>
      </c>
      <c r="L96" s="217">
        <f t="shared" si="15"/>
        <v>1</v>
      </c>
      <c r="M96" s="216">
        <f t="shared" si="16"/>
        <v>0</v>
      </c>
      <c r="N96" s="10"/>
    </row>
    <row r="97" spans="1:14" ht="52.5" customHeight="1" outlineLevel="1">
      <c r="A97" s="68" t="s">
        <v>234</v>
      </c>
      <c r="B97" s="116" t="s">
        <v>128</v>
      </c>
      <c r="C97" s="116" t="s">
        <v>13</v>
      </c>
      <c r="D97" s="70" t="s">
        <v>135</v>
      </c>
      <c r="E97" s="68" t="s">
        <v>64</v>
      </c>
      <c r="F97" s="71">
        <v>25</v>
      </c>
      <c r="G97" s="72">
        <v>30.74</v>
      </c>
      <c r="H97" s="73">
        <f t="shared" si="21"/>
        <v>36.992516000000002</v>
      </c>
      <c r="I97" s="73">
        <f t="shared" si="19"/>
        <v>924.81290000000001</v>
      </c>
      <c r="J97" s="190"/>
      <c r="K97" s="216">
        <f t="shared" si="14"/>
        <v>0</v>
      </c>
      <c r="L97" s="217">
        <f t="shared" si="15"/>
        <v>1</v>
      </c>
      <c r="M97" s="216">
        <f t="shared" si="16"/>
        <v>0</v>
      </c>
      <c r="N97" s="8"/>
    </row>
    <row r="98" spans="1:14" ht="50.25" customHeight="1" outlineLevel="1">
      <c r="A98" s="68" t="s">
        <v>235</v>
      </c>
      <c r="B98" s="116">
        <v>94581</v>
      </c>
      <c r="C98" s="116" t="s">
        <v>13</v>
      </c>
      <c r="D98" s="70" t="s">
        <v>254</v>
      </c>
      <c r="E98" s="68" t="s">
        <v>14</v>
      </c>
      <c r="F98" s="71">
        <v>25.92</v>
      </c>
      <c r="G98" s="72">
        <v>441.87</v>
      </c>
      <c r="H98" s="73">
        <f t="shared" si="21"/>
        <v>531.74635799999999</v>
      </c>
      <c r="I98" s="73">
        <f t="shared" si="19"/>
        <v>13782.86559936</v>
      </c>
      <c r="J98" s="190"/>
      <c r="K98" s="216">
        <f t="shared" si="14"/>
        <v>0</v>
      </c>
      <c r="L98" s="217">
        <f t="shared" si="15"/>
        <v>1</v>
      </c>
      <c r="M98" s="216">
        <f t="shared" si="16"/>
        <v>0</v>
      </c>
      <c r="N98" s="8"/>
    </row>
    <row r="99" spans="1:14" ht="69.75" customHeight="1" outlineLevel="1">
      <c r="A99" s="68" t="s">
        <v>248</v>
      </c>
      <c r="B99" s="116">
        <v>84088</v>
      </c>
      <c r="C99" s="116" t="s">
        <v>13</v>
      </c>
      <c r="D99" s="70" t="s">
        <v>178</v>
      </c>
      <c r="E99" s="68" t="s">
        <v>68</v>
      </c>
      <c r="F99" s="71">
        <v>18</v>
      </c>
      <c r="G99" s="72">
        <v>115.3</v>
      </c>
      <c r="H99" s="73">
        <f t="shared" si="21"/>
        <v>138.75201999999999</v>
      </c>
      <c r="I99" s="73">
        <f t="shared" si="19"/>
        <v>2497.5363599999996</v>
      </c>
      <c r="J99" s="190"/>
      <c r="K99" s="216">
        <f t="shared" si="14"/>
        <v>0</v>
      </c>
      <c r="L99" s="217">
        <f t="shared" si="15"/>
        <v>1</v>
      </c>
      <c r="M99" s="216">
        <f t="shared" si="16"/>
        <v>0</v>
      </c>
      <c r="N99" s="8"/>
    </row>
    <row r="100" spans="1:14" ht="55.5" customHeight="1" outlineLevel="1">
      <c r="A100" s="68" t="s">
        <v>290</v>
      </c>
      <c r="B100" s="116">
        <v>68054</v>
      </c>
      <c r="C100" s="116" t="s">
        <v>13</v>
      </c>
      <c r="D100" s="70" t="s">
        <v>249</v>
      </c>
      <c r="E100" s="68" t="s">
        <v>75</v>
      </c>
      <c r="F100" s="71">
        <v>1.05</v>
      </c>
      <c r="G100" s="72">
        <v>198.93</v>
      </c>
      <c r="H100" s="73">
        <f t="shared" si="21"/>
        <v>239.39236200000002</v>
      </c>
      <c r="I100" s="73">
        <f t="shared" si="19"/>
        <v>251.36198010000004</v>
      </c>
      <c r="J100" s="190"/>
      <c r="K100" s="216">
        <f t="shared" si="14"/>
        <v>0</v>
      </c>
      <c r="L100" s="217">
        <f t="shared" si="15"/>
        <v>1</v>
      </c>
      <c r="M100" s="216">
        <f t="shared" si="16"/>
        <v>0</v>
      </c>
      <c r="N100" s="8"/>
    </row>
    <row r="101" spans="1:14" ht="15" outlineLevel="1">
      <c r="A101" s="99">
        <v>14</v>
      </c>
      <c r="B101" s="100"/>
      <c r="C101" s="100"/>
      <c r="D101" s="117" t="s">
        <v>182</v>
      </c>
      <c r="E101" s="99"/>
      <c r="F101" s="118"/>
      <c r="G101" s="119"/>
      <c r="H101" s="120">
        <f>SUM(I102:I103)</f>
        <v>1015.6425234999999</v>
      </c>
      <c r="I101" s="120">
        <f t="shared" si="19"/>
        <v>0</v>
      </c>
      <c r="J101" s="39"/>
      <c r="K101" s="44"/>
      <c r="L101" s="218"/>
      <c r="M101" s="44"/>
      <c r="N101" s="14"/>
    </row>
    <row r="102" spans="1:14" ht="15" outlineLevel="1">
      <c r="A102" s="68" t="s">
        <v>236</v>
      </c>
      <c r="B102" s="116" t="s">
        <v>129</v>
      </c>
      <c r="C102" s="116" t="s">
        <v>13</v>
      </c>
      <c r="D102" s="70" t="s">
        <v>44</v>
      </c>
      <c r="E102" s="68" t="s">
        <v>62</v>
      </c>
      <c r="F102" s="71">
        <v>145</v>
      </c>
      <c r="G102" s="72">
        <v>3.06</v>
      </c>
      <c r="H102" s="73">
        <f>G102*1.2034</f>
        <v>3.682404</v>
      </c>
      <c r="I102" s="73">
        <f t="shared" si="19"/>
        <v>533.94857999999999</v>
      </c>
      <c r="J102" s="190"/>
      <c r="K102" s="216">
        <f t="shared" ref="K102:K118" si="22">J102*1.2034</f>
        <v>0</v>
      </c>
      <c r="L102" s="217">
        <f t="shared" si="15"/>
        <v>1</v>
      </c>
      <c r="M102" s="216">
        <f t="shared" si="16"/>
        <v>0</v>
      </c>
      <c r="N102" s="10"/>
    </row>
    <row r="103" spans="1:14" ht="15" outlineLevel="1">
      <c r="A103" s="68" t="s">
        <v>237</v>
      </c>
      <c r="B103" s="242"/>
      <c r="C103" s="243"/>
      <c r="D103" s="70" t="s">
        <v>183</v>
      </c>
      <c r="E103" s="68" t="s">
        <v>75</v>
      </c>
      <c r="F103" s="71">
        <v>228.73</v>
      </c>
      <c r="G103" s="72">
        <v>1.75</v>
      </c>
      <c r="H103" s="73">
        <f>G103*1.2034</f>
        <v>2.10595</v>
      </c>
      <c r="I103" s="73">
        <f t="shared" si="19"/>
        <v>481.69394349999999</v>
      </c>
      <c r="J103" s="190"/>
      <c r="K103" s="216">
        <f t="shared" si="22"/>
        <v>0</v>
      </c>
      <c r="L103" s="217">
        <f t="shared" si="15"/>
        <v>1</v>
      </c>
      <c r="M103" s="216">
        <f t="shared" si="16"/>
        <v>0</v>
      </c>
      <c r="N103" s="18"/>
    </row>
    <row r="104" spans="1:14" ht="15" outlineLevel="1">
      <c r="A104" s="253" t="s">
        <v>297</v>
      </c>
      <c r="B104" s="253"/>
      <c r="C104" s="253"/>
      <c r="D104" s="253"/>
      <c r="E104" s="253"/>
      <c r="F104" s="253"/>
      <c r="G104" s="253"/>
      <c r="H104" s="253"/>
      <c r="I104" s="66">
        <f>SUM(I7:I103)</f>
        <v>216366.38449558007</v>
      </c>
      <c r="J104" s="39"/>
      <c r="K104" s="44"/>
      <c r="L104" s="218"/>
      <c r="M104" s="44">
        <f>SUM(M7:M103)</f>
        <v>0</v>
      </c>
      <c r="N104" s="36"/>
    </row>
    <row r="105" spans="1:14" ht="15" hidden="1" outlineLevel="1">
      <c r="A105" s="254" t="s">
        <v>149</v>
      </c>
      <c r="B105" s="254"/>
      <c r="C105" s="254"/>
      <c r="D105" s="254"/>
      <c r="E105" s="254"/>
      <c r="F105" s="254"/>
      <c r="G105" s="254"/>
      <c r="H105" s="254"/>
      <c r="I105" s="121">
        <v>250000</v>
      </c>
      <c r="J105" s="50"/>
      <c r="K105" s="216">
        <f t="shared" si="22"/>
        <v>0</v>
      </c>
      <c r="L105" s="217" t="e">
        <f t="shared" si="15"/>
        <v>#DIV/0!</v>
      </c>
      <c r="M105" s="216">
        <f t="shared" si="16"/>
        <v>0</v>
      </c>
      <c r="N105" s="15"/>
    </row>
    <row r="106" spans="1:14" ht="15" hidden="1" outlineLevel="1">
      <c r="A106" s="254" t="s">
        <v>293</v>
      </c>
      <c r="B106" s="254"/>
      <c r="C106" s="254"/>
      <c r="D106" s="254"/>
      <c r="E106" s="254"/>
      <c r="F106" s="254"/>
      <c r="G106" s="254"/>
      <c r="H106" s="254"/>
      <c r="I106" s="121">
        <f>I105-I104</f>
        <v>33633.615504419926</v>
      </c>
      <c r="J106" s="50"/>
      <c r="K106" s="216">
        <f t="shared" si="22"/>
        <v>0</v>
      </c>
      <c r="L106" s="217" t="e">
        <f t="shared" si="15"/>
        <v>#DIV/0!</v>
      </c>
      <c r="M106" s="216">
        <f t="shared" si="16"/>
        <v>0</v>
      </c>
      <c r="N106" s="19"/>
    </row>
    <row r="107" spans="1:14" ht="15" outlineLevel="1">
      <c r="A107" s="122"/>
      <c r="B107" s="123"/>
      <c r="C107" s="123"/>
      <c r="D107" s="123"/>
      <c r="E107" s="123"/>
      <c r="F107" s="123"/>
      <c r="G107" s="123"/>
      <c r="H107" s="123"/>
      <c r="I107" s="124"/>
      <c r="J107" s="51"/>
      <c r="K107" s="213"/>
      <c r="L107" s="195"/>
      <c r="M107" s="213"/>
      <c r="N107" s="19"/>
    </row>
    <row r="108" spans="1:14" ht="15" outlineLevel="1">
      <c r="A108" s="280" t="s">
        <v>292</v>
      </c>
      <c r="B108" s="281"/>
      <c r="C108" s="281"/>
      <c r="D108" s="125"/>
      <c r="E108" s="125"/>
      <c r="F108" s="125"/>
      <c r="G108" s="125"/>
      <c r="H108" s="125"/>
      <c r="I108" s="126"/>
      <c r="J108" s="52"/>
      <c r="K108" s="213"/>
      <c r="L108" s="195"/>
      <c r="M108" s="213"/>
      <c r="N108" s="19"/>
    </row>
    <row r="109" spans="1:14" ht="24" customHeight="1" outlineLevel="1">
      <c r="A109" s="99">
        <v>1</v>
      </c>
      <c r="B109" s="100"/>
      <c r="C109" s="100"/>
      <c r="D109" s="117" t="s">
        <v>296</v>
      </c>
      <c r="E109" s="99"/>
      <c r="F109" s="118"/>
      <c r="G109" s="119"/>
      <c r="H109" s="120">
        <f>SUM(I110:I118)</f>
        <v>47168.328009000004</v>
      </c>
      <c r="I109" s="120"/>
      <c r="J109" s="49"/>
      <c r="K109" s="44"/>
      <c r="L109" s="218"/>
      <c r="M109" s="44"/>
      <c r="N109" s="14"/>
    </row>
    <row r="110" spans="1:14" ht="75" outlineLevel="1">
      <c r="A110" s="68" t="s">
        <v>199</v>
      </c>
      <c r="B110" s="68" t="s">
        <v>251</v>
      </c>
      <c r="C110" s="68" t="s">
        <v>13</v>
      </c>
      <c r="D110" s="70" t="s">
        <v>252</v>
      </c>
      <c r="E110" s="68" t="s">
        <v>5</v>
      </c>
      <c r="F110" s="68">
        <v>7</v>
      </c>
      <c r="G110" s="127">
        <v>1380.15</v>
      </c>
      <c r="H110" s="73">
        <f>G110*1.2034</f>
        <v>1660.8725100000001</v>
      </c>
      <c r="I110" s="73">
        <f t="shared" si="19"/>
        <v>11626.10757</v>
      </c>
      <c r="J110" s="190"/>
      <c r="K110" s="216">
        <f>(J110*$K$5)+J110</f>
        <v>0</v>
      </c>
      <c r="L110" s="217">
        <f t="shared" si="15"/>
        <v>1</v>
      </c>
      <c r="M110" s="216">
        <f t="shared" si="16"/>
        <v>0</v>
      </c>
      <c r="N110" s="10"/>
    </row>
    <row r="111" spans="1:14" ht="75" outlineLevel="1">
      <c r="A111" s="68" t="s">
        <v>56</v>
      </c>
      <c r="B111" s="68" t="s">
        <v>167</v>
      </c>
      <c r="C111" s="68" t="s">
        <v>13</v>
      </c>
      <c r="D111" s="70" t="s">
        <v>168</v>
      </c>
      <c r="E111" s="68" t="s">
        <v>94</v>
      </c>
      <c r="F111" s="68">
        <v>1</v>
      </c>
      <c r="G111" s="127">
        <v>674.27</v>
      </c>
      <c r="H111" s="73">
        <f t="shared" ref="H111:H118" si="23">G111*1.2034</f>
        <v>811.416518</v>
      </c>
      <c r="I111" s="73">
        <f t="shared" si="19"/>
        <v>811.416518</v>
      </c>
      <c r="J111" s="190"/>
      <c r="K111" s="216">
        <f t="shared" si="22"/>
        <v>0</v>
      </c>
      <c r="L111" s="217">
        <f t="shared" si="15"/>
        <v>1</v>
      </c>
      <c r="M111" s="216">
        <f t="shared" si="16"/>
        <v>0</v>
      </c>
      <c r="N111" s="10"/>
    </row>
    <row r="112" spans="1:14" ht="69" customHeight="1" outlineLevel="1">
      <c r="A112" s="68" t="s">
        <v>26</v>
      </c>
      <c r="B112" s="68">
        <v>72850</v>
      </c>
      <c r="C112" s="68" t="s">
        <v>13</v>
      </c>
      <c r="D112" s="70" t="s">
        <v>218</v>
      </c>
      <c r="E112" s="68" t="s">
        <v>217</v>
      </c>
      <c r="F112" s="128">
        <v>50</v>
      </c>
      <c r="G112" s="127">
        <v>10.410299999999999</v>
      </c>
      <c r="H112" s="73">
        <f t="shared" si="23"/>
        <v>12.527755019999999</v>
      </c>
      <c r="I112" s="73">
        <f t="shared" si="19"/>
        <v>626.38775099999998</v>
      </c>
      <c r="J112" s="190"/>
      <c r="K112" s="216">
        <f t="shared" si="22"/>
        <v>0</v>
      </c>
      <c r="L112" s="217">
        <f t="shared" si="15"/>
        <v>1</v>
      </c>
      <c r="M112" s="216">
        <f t="shared" si="16"/>
        <v>0</v>
      </c>
      <c r="N112" s="1"/>
    </row>
    <row r="113" spans="1:14" ht="41.25" customHeight="1" outlineLevel="1">
      <c r="A113" s="129" t="s">
        <v>27</v>
      </c>
      <c r="B113" s="129">
        <v>2</v>
      </c>
      <c r="C113" s="129" t="s">
        <v>185</v>
      </c>
      <c r="D113" s="130" t="s">
        <v>310</v>
      </c>
      <c r="E113" s="129" t="s">
        <v>5</v>
      </c>
      <c r="F113" s="129">
        <v>16</v>
      </c>
      <c r="G113" s="131">
        <v>200.87</v>
      </c>
      <c r="H113" s="132">
        <f t="shared" si="23"/>
        <v>241.72695800000002</v>
      </c>
      <c r="I113" s="132">
        <f t="shared" si="19"/>
        <v>3867.6313280000004</v>
      </c>
      <c r="J113" s="190"/>
      <c r="K113" s="216">
        <f t="shared" si="22"/>
        <v>0</v>
      </c>
      <c r="L113" s="217">
        <f t="shared" si="15"/>
        <v>1</v>
      </c>
      <c r="M113" s="216">
        <f t="shared" si="16"/>
        <v>0</v>
      </c>
      <c r="N113" s="1"/>
    </row>
    <row r="114" spans="1:14" ht="60.75" customHeight="1" outlineLevel="1">
      <c r="A114" s="68" t="s">
        <v>28</v>
      </c>
      <c r="B114" s="116" t="s">
        <v>170</v>
      </c>
      <c r="C114" s="116" t="s">
        <v>13</v>
      </c>
      <c r="D114" s="70" t="s">
        <v>171</v>
      </c>
      <c r="E114" s="68" t="s">
        <v>90</v>
      </c>
      <c r="F114" s="71">
        <v>1</v>
      </c>
      <c r="G114" s="72">
        <v>7964.76</v>
      </c>
      <c r="H114" s="73">
        <f t="shared" si="23"/>
        <v>9584.7921839999999</v>
      </c>
      <c r="I114" s="73">
        <f t="shared" si="19"/>
        <v>9584.7921839999999</v>
      </c>
      <c r="J114" s="190"/>
      <c r="K114" s="216">
        <f t="shared" si="22"/>
        <v>0</v>
      </c>
      <c r="L114" s="217">
        <f t="shared" si="15"/>
        <v>1</v>
      </c>
      <c r="M114" s="216">
        <f t="shared" si="16"/>
        <v>0</v>
      </c>
      <c r="N114" s="10"/>
    </row>
    <row r="115" spans="1:14" ht="46.5" customHeight="1" outlineLevel="1">
      <c r="A115" s="68" t="s">
        <v>29</v>
      </c>
      <c r="B115" s="116">
        <v>73624</v>
      </c>
      <c r="C115" s="116" t="s">
        <v>13</v>
      </c>
      <c r="D115" s="70" t="s">
        <v>169</v>
      </c>
      <c r="E115" s="68" t="s">
        <v>94</v>
      </c>
      <c r="F115" s="71">
        <v>1</v>
      </c>
      <c r="G115" s="72">
        <v>98</v>
      </c>
      <c r="H115" s="73">
        <f t="shared" si="23"/>
        <v>117.9332</v>
      </c>
      <c r="I115" s="73">
        <f t="shared" si="19"/>
        <v>117.9332</v>
      </c>
      <c r="J115" s="190"/>
      <c r="K115" s="216">
        <f t="shared" si="22"/>
        <v>0</v>
      </c>
      <c r="L115" s="217">
        <f t="shared" si="15"/>
        <v>1</v>
      </c>
      <c r="M115" s="216">
        <f t="shared" si="16"/>
        <v>0</v>
      </c>
      <c r="N115" s="10"/>
    </row>
    <row r="116" spans="1:14" ht="54" customHeight="1" outlineLevel="1">
      <c r="A116" s="129" t="s">
        <v>65</v>
      </c>
      <c r="B116" s="129">
        <v>5</v>
      </c>
      <c r="C116" s="129" t="s">
        <v>185</v>
      </c>
      <c r="D116" s="130" t="s">
        <v>305</v>
      </c>
      <c r="E116" s="129" t="s">
        <v>68</v>
      </c>
      <c r="F116" s="133">
        <v>1200</v>
      </c>
      <c r="G116" s="134">
        <v>9.43</v>
      </c>
      <c r="H116" s="132">
        <f t="shared" si="23"/>
        <v>11.348062000000001</v>
      </c>
      <c r="I116" s="132">
        <f t="shared" si="19"/>
        <v>13617.6744</v>
      </c>
      <c r="J116" s="190"/>
      <c r="K116" s="216">
        <f t="shared" si="22"/>
        <v>0</v>
      </c>
      <c r="L116" s="217">
        <f t="shared" si="15"/>
        <v>1</v>
      </c>
      <c r="M116" s="216">
        <f t="shared" si="16"/>
        <v>0</v>
      </c>
      <c r="N116" s="1"/>
    </row>
    <row r="117" spans="1:14" ht="70.5" customHeight="1" outlineLevel="1">
      <c r="A117" s="68" t="s">
        <v>66</v>
      </c>
      <c r="B117" s="116" t="s">
        <v>173</v>
      </c>
      <c r="C117" s="116" t="s">
        <v>13</v>
      </c>
      <c r="D117" s="70" t="s">
        <v>174</v>
      </c>
      <c r="E117" s="68" t="s">
        <v>71</v>
      </c>
      <c r="F117" s="71">
        <v>3</v>
      </c>
      <c r="G117" s="72">
        <v>344.91</v>
      </c>
      <c r="H117" s="73">
        <f t="shared" si="23"/>
        <v>415.06469400000003</v>
      </c>
      <c r="I117" s="73">
        <f t="shared" si="19"/>
        <v>1245.194082</v>
      </c>
      <c r="J117" s="190"/>
      <c r="K117" s="216">
        <f t="shared" si="22"/>
        <v>0</v>
      </c>
      <c r="L117" s="217">
        <f t="shared" si="15"/>
        <v>1</v>
      </c>
      <c r="M117" s="216">
        <f t="shared" si="16"/>
        <v>0</v>
      </c>
      <c r="N117" s="10"/>
    </row>
    <row r="118" spans="1:14" ht="50.25" customHeight="1" outlineLevel="1">
      <c r="A118" s="129" t="s">
        <v>67</v>
      </c>
      <c r="B118" s="135" t="s">
        <v>176</v>
      </c>
      <c r="C118" s="135" t="s">
        <v>13</v>
      </c>
      <c r="D118" s="136" t="s">
        <v>175</v>
      </c>
      <c r="E118" s="129" t="s">
        <v>90</v>
      </c>
      <c r="F118" s="133">
        <v>48</v>
      </c>
      <c r="G118" s="134">
        <v>98.18</v>
      </c>
      <c r="H118" s="132">
        <f t="shared" si="23"/>
        <v>118.14981200000001</v>
      </c>
      <c r="I118" s="132">
        <f t="shared" si="19"/>
        <v>5671.1909760000008</v>
      </c>
      <c r="J118" s="190"/>
      <c r="K118" s="216">
        <f t="shared" si="22"/>
        <v>0</v>
      </c>
      <c r="L118" s="217">
        <f t="shared" si="15"/>
        <v>1</v>
      </c>
      <c r="M118" s="216">
        <f t="shared" si="16"/>
        <v>0</v>
      </c>
      <c r="N118" s="10"/>
    </row>
    <row r="119" spans="1:14" s="20" customFormat="1" ht="18" customHeight="1" outlineLevel="1">
      <c r="A119" s="253" t="s">
        <v>298</v>
      </c>
      <c r="B119" s="253"/>
      <c r="C119" s="253"/>
      <c r="D119" s="253"/>
      <c r="E119" s="253"/>
      <c r="F119" s="253"/>
      <c r="G119" s="253"/>
      <c r="H119" s="253"/>
      <c r="I119" s="66">
        <f>SUM(I110:I118)</f>
        <v>47168.328009000004</v>
      </c>
      <c r="J119" s="39"/>
      <c r="K119" s="39"/>
      <c r="L119" s="39"/>
      <c r="M119" s="39">
        <f>SUM(M110:M118)</f>
        <v>0</v>
      </c>
      <c r="N119" s="37"/>
    </row>
    <row r="120" spans="1:14" ht="16.5" hidden="1" customHeight="1">
      <c r="A120" s="254" t="s">
        <v>149</v>
      </c>
      <c r="B120" s="254"/>
      <c r="C120" s="254"/>
      <c r="D120" s="254"/>
      <c r="E120" s="254"/>
      <c r="F120" s="254"/>
      <c r="G120" s="254"/>
      <c r="H120" s="254"/>
      <c r="I120" s="121">
        <f>I106</f>
        <v>33633.615504419926</v>
      </c>
      <c r="J120" s="50"/>
      <c r="K120" s="50"/>
      <c r="L120" s="50"/>
      <c r="M120" s="50"/>
      <c r="N120" s="15"/>
    </row>
    <row r="121" spans="1:14" ht="18" hidden="1" customHeight="1">
      <c r="A121" s="254" t="s">
        <v>295</v>
      </c>
      <c r="B121" s="254"/>
      <c r="C121" s="254"/>
      <c r="D121" s="254"/>
      <c r="E121" s="254"/>
      <c r="F121" s="254"/>
      <c r="G121" s="254"/>
      <c r="H121" s="254"/>
      <c r="I121" s="121">
        <f>I119-I120</f>
        <v>13534.712504580079</v>
      </c>
      <c r="J121" s="50"/>
      <c r="K121" s="50"/>
      <c r="L121" s="50"/>
      <c r="M121" s="50"/>
      <c r="N121" s="19"/>
    </row>
    <row r="122" spans="1:14" ht="18" customHeight="1">
      <c r="A122" s="194"/>
      <c r="B122" s="194"/>
      <c r="C122" s="194"/>
      <c r="D122" s="194"/>
      <c r="E122" s="194"/>
      <c r="F122" s="194"/>
      <c r="G122" s="194"/>
      <c r="H122" s="194"/>
      <c r="I122" s="121"/>
      <c r="J122" s="50"/>
      <c r="K122" s="50"/>
      <c r="L122" s="50"/>
      <c r="M122" s="50"/>
      <c r="N122" s="30"/>
    </row>
    <row r="123" spans="1:14" ht="22.5" customHeight="1">
      <c r="A123" s="253" t="s">
        <v>40</v>
      </c>
      <c r="B123" s="253"/>
      <c r="C123" s="253"/>
      <c r="D123" s="253"/>
      <c r="E123" s="253"/>
      <c r="F123" s="253"/>
      <c r="G123" s="253"/>
      <c r="H123" s="253"/>
      <c r="I123" s="66">
        <f>I119+I104</f>
        <v>263534.71250458009</v>
      </c>
      <c r="J123" s="39"/>
      <c r="K123" s="39"/>
      <c r="L123" s="39"/>
      <c r="M123" s="39"/>
      <c r="N123" s="38"/>
    </row>
    <row r="124" spans="1:14" ht="22.5" customHeight="1">
      <c r="A124" s="255" t="s">
        <v>306</v>
      </c>
      <c r="B124" s="256"/>
      <c r="C124" s="256"/>
      <c r="D124" s="256"/>
      <c r="E124" s="256"/>
      <c r="F124" s="256"/>
      <c r="G124" s="256"/>
      <c r="H124" s="256"/>
      <c r="I124" s="257"/>
      <c r="J124" s="182"/>
      <c r="K124" s="182"/>
      <c r="L124" s="182"/>
      <c r="M124" s="182"/>
      <c r="N124" s="22"/>
    </row>
    <row r="125" spans="1:14" ht="16.5" customHeight="1">
      <c r="A125" s="241" t="s">
        <v>286</v>
      </c>
      <c r="B125" s="241"/>
      <c r="C125" s="241"/>
      <c r="D125" s="241"/>
      <c r="E125" s="137"/>
      <c r="F125" s="137"/>
      <c r="G125" s="137"/>
      <c r="H125" s="137"/>
      <c r="I125" s="138"/>
      <c r="J125" s="55"/>
      <c r="K125" s="55"/>
      <c r="L125" s="55"/>
      <c r="M125" s="55"/>
      <c r="N125" s="21"/>
    </row>
    <row r="126" spans="1:14" ht="22.5" customHeight="1">
      <c r="A126" s="116" t="s">
        <v>56</v>
      </c>
      <c r="B126" s="116" t="s">
        <v>185</v>
      </c>
      <c r="C126" s="116">
        <v>1</v>
      </c>
      <c r="D126" s="70" t="s">
        <v>274</v>
      </c>
      <c r="E126" s="70"/>
      <c r="F126" s="70" t="s">
        <v>282</v>
      </c>
      <c r="G126" s="116" t="s">
        <v>276</v>
      </c>
      <c r="H126" s="116" t="s">
        <v>275</v>
      </c>
      <c r="I126" s="116"/>
      <c r="J126" s="48"/>
      <c r="K126" s="48"/>
      <c r="L126" s="48"/>
      <c r="M126" s="48"/>
      <c r="N126" s="7"/>
    </row>
    <row r="127" spans="1:14" ht="45">
      <c r="A127" s="70"/>
      <c r="B127" s="139" t="s">
        <v>255</v>
      </c>
      <c r="C127" s="116">
        <v>4417</v>
      </c>
      <c r="D127" s="70" t="s">
        <v>256</v>
      </c>
      <c r="E127" s="116" t="s">
        <v>68</v>
      </c>
      <c r="F127" s="116">
        <v>1</v>
      </c>
      <c r="G127" s="140">
        <v>5.14</v>
      </c>
      <c r="H127" s="140">
        <v>5.14</v>
      </c>
      <c r="I127" s="140"/>
      <c r="J127" s="56"/>
      <c r="K127" s="56"/>
      <c r="L127" s="56"/>
      <c r="M127" s="56"/>
      <c r="N127" s="7"/>
    </row>
    <row r="128" spans="1:14" ht="45">
      <c r="A128" s="70"/>
      <c r="B128" s="139" t="s">
        <v>255</v>
      </c>
      <c r="C128" s="116">
        <v>4491</v>
      </c>
      <c r="D128" s="70" t="s">
        <v>257</v>
      </c>
      <c r="E128" s="116" t="s">
        <v>68</v>
      </c>
      <c r="F128" s="116">
        <v>4</v>
      </c>
      <c r="G128" s="140">
        <v>8.32</v>
      </c>
      <c r="H128" s="140">
        <f>G128*F128</f>
        <v>33.28</v>
      </c>
      <c r="I128" s="140"/>
      <c r="J128" s="56"/>
      <c r="K128" s="56"/>
      <c r="L128" s="56"/>
      <c r="M128" s="56"/>
      <c r="N128" s="7"/>
    </row>
    <row r="129" spans="1:14" ht="44.25" customHeight="1">
      <c r="A129" s="70"/>
      <c r="B129" s="139" t="s">
        <v>255</v>
      </c>
      <c r="C129" s="116">
        <v>1318</v>
      </c>
      <c r="D129" s="70" t="s">
        <v>258</v>
      </c>
      <c r="E129" s="116" t="s">
        <v>75</v>
      </c>
      <c r="F129" s="116">
        <v>1</v>
      </c>
      <c r="G129" s="140">
        <v>12</v>
      </c>
      <c r="H129" s="140">
        <v>60</v>
      </c>
      <c r="I129" s="140"/>
      <c r="J129" s="56"/>
      <c r="K129" s="56"/>
      <c r="L129" s="56"/>
      <c r="M129" s="56"/>
      <c r="N129" s="7"/>
    </row>
    <row r="130" spans="1:14" ht="40.5" customHeight="1">
      <c r="A130" s="70"/>
      <c r="B130" s="139" t="s">
        <v>277</v>
      </c>
      <c r="C130" s="116" t="s">
        <v>260</v>
      </c>
      <c r="D130" s="70" t="s">
        <v>285</v>
      </c>
      <c r="E130" s="116" t="s">
        <v>75</v>
      </c>
      <c r="F130" s="116">
        <v>1</v>
      </c>
      <c r="G130" s="140">
        <v>12</v>
      </c>
      <c r="H130" s="140">
        <v>28.63</v>
      </c>
      <c r="I130" s="140"/>
      <c r="J130" s="56"/>
      <c r="K130" s="56"/>
      <c r="L130" s="56"/>
      <c r="M130" s="56"/>
      <c r="N130" s="7"/>
    </row>
    <row r="131" spans="1:14" ht="30">
      <c r="A131" s="70"/>
      <c r="B131" s="139" t="s">
        <v>255</v>
      </c>
      <c r="C131" s="116">
        <v>5075</v>
      </c>
      <c r="D131" s="70" t="s">
        <v>261</v>
      </c>
      <c r="E131" s="116" t="s">
        <v>70</v>
      </c>
      <c r="F131" s="116">
        <v>0.11</v>
      </c>
      <c r="G131" s="140">
        <v>9.0500000000000007</v>
      </c>
      <c r="H131" s="140">
        <v>0.99550000000000005</v>
      </c>
      <c r="I131" s="140"/>
      <c r="J131" s="56"/>
      <c r="K131" s="56"/>
      <c r="L131" s="56"/>
      <c r="M131" s="56"/>
      <c r="N131" s="7"/>
    </row>
    <row r="132" spans="1:14" ht="30">
      <c r="A132" s="70"/>
      <c r="B132" s="139" t="s">
        <v>277</v>
      </c>
      <c r="C132" s="116">
        <v>88262</v>
      </c>
      <c r="D132" s="70" t="s">
        <v>262</v>
      </c>
      <c r="E132" s="116" t="s">
        <v>189</v>
      </c>
      <c r="F132" s="116">
        <v>1</v>
      </c>
      <c r="G132" s="140">
        <v>25.85</v>
      </c>
      <c r="H132" s="140">
        <v>25.85</v>
      </c>
      <c r="I132" s="140"/>
      <c r="J132" s="56"/>
      <c r="K132" s="56"/>
      <c r="L132" s="56"/>
      <c r="M132" s="56"/>
      <c r="N132" s="7"/>
    </row>
    <row r="133" spans="1:14" ht="30">
      <c r="A133" s="70"/>
      <c r="B133" s="139" t="s">
        <v>277</v>
      </c>
      <c r="C133" s="116">
        <v>88316</v>
      </c>
      <c r="D133" s="70" t="s">
        <v>263</v>
      </c>
      <c r="E133" s="116" t="s">
        <v>189</v>
      </c>
      <c r="F133" s="116">
        <v>2</v>
      </c>
      <c r="G133" s="140">
        <v>20.49</v>
      </c>
      <c r="H133" s="140">
        <v>40.98</v>
      </c>
      <c r="I133" s="140"/>
      <c r="J133" s="56"/>
      <c r="K133" s="56"/>
      <c r="L133" s="56"/>
      <c r="M133" s="56"/>
      <c r="N133" s="7"/>
    </row>
    <row r="134" spans="1:14" ht="60">
      <c r="A134" s="70"/>
      <c r="B134" s="139" t="s">
        <v>277</v>
      </c>
      <c r="C134" s="116">
        <v>94962</v>
      </c>
      <c r="D134" s="70" t="s">
        <v>264</v>
      </c>
      <c r="E134" s="116" t="s">
        <v>69</v>
      </c>
      <c r="F134" s="116">
        <v>0.01</v>
      </c>
      <c r="G134" s="140">
        <v>273.8</v>
      </c>
      <c r="H134" s="140">
        <v>2.738</v>
      </c>
      <c r="I134" s="140"/>
      <c r="J134" s="56"/>
      <c r="K134" s="56"/>
      <c r="L134" s="56"/>
      <c r="M134" s="56"/>
      <c r="N134" s="7"/>
    </row>
    <row r="135" spans="1:14" ht="14.25" customHeight="1">
      <c r="A135" s="141"/>
      <c r="B135" s="141"/>
      <c r="C135" s="141"/>
      <c r="D135" s="141" t="s">
        <v>57</v>
      </c>
      <c r="E135" s="141"/>
      <c r="F135" s="141"/>
      <c r="G135" s="142"/>
      <c r="H135" s="142">
        <f>SUM(H127:H134)</f>
        <v>197.61349999999999</v>
      </c>
      <c r="I135" s="142"/>
      <c r="J135" s="57"/>
      <c r="K135" s="57"/>
      <c r="L135" s="57"/>
      <c r="M135" s="57"/>
      <c r="N135" s="7"/>
    </row>
    <row r="136" spans="1:14" ht="22.5" customHeight="1">
      <c r="A136" s="241" t="s">
        <v>288</v>
      </c>
      <c r="B136" s="241"/>
      <c r="C136" s="241"/>
      <c r="D136" s="241"/>
      <c r="E136" s="70"/>
      <c r="F136" s="70" t="s">
        <v>282</v>
      </c>
      <c r="G136" s="116" t="s">
        <v>276</v>
      </c>
      <c r="H136" s="116" t="s">
        <v>278</v>
      </c>
      <c r="I136" s="116"/>
      <c r="J136" s="48"/>
      <c r="K136" s="48"/>
      <c r="L136" s="48"/>
      <c r="M136" s="48"/>
      <c r="N136" s="7"/>
    </row>
    <row r="137" spans="1:14" ht="33" customHeight="1">
      <c r="A137" s="116" t="s">
        <v>147</v>
      </c>
      <c r="B137" s="116" t="s">
        <v>185</v>
      </c>
      <c r="C137" s="116">
        <v>3</v>
      </c>
      <c r="D137" s="70" t="s">
        <v>267</v>
      </c>
      <c r="E137" s="70"/>
      <c r="F137" s="70"/>
      <c r="G137" s="116"/>
      <c r="H137" s="116"/>
      <c r="I137" s="116"/>
      <c r="J137" s="48"/>
      <c r="K137" s="48"/>
      <c r="L137" s="48"/>
      <c r="M137" s="48"/>
      <c r="N137" s="7"/>
    </row>
    <row r="138" spans="1:14" ht="56.25" customHeight="1">
      <c r="A138" s="143"/>
      <c r="B138" s="143" t="s">
        <v>238</v>
      </c>
      <c r="C138" s="143"/>
      <c r="D138" s="70" t="s">
        <v>284</v>
      </c>
      <c r="E138" s="116" t="s">
        <v>71</v>
      </c>
      <c r="F138" s="116">
        <v>1</v>
      </c>
      <c r="G138" s="140">
        <v>119.87</v>
      </c>
      <c r="H138" s="140">
        <f>G138*F138</f>
        <v>119.87</v>
      </c>
      <c r="I138" s="140"/>
      <c r="J138" s="56"/>
      <c r="K138" s="56"/>
      <c r="L138" s="56"/>
      <c r="M138" s="56"/>
      <c r="N138" s="7"/>
    </row>
    <row r="139" spans="1:14" ht="30">
      <c r="A139" s="70"/>
      <c r="B139" s="116" t="s">
        <v>255</v>
      </c>
      <c r="C139" s="116">
        <v>3146</v>
      </c>
      <c r="D139" s="70" t="s">
        <v>266</v>
      </c>
      <c r="E139" s="116" t="s">
        <v>71</v>
      </c>
      <c r="F139" s="116">
        <v>3.04E-2</v>
      </c>
      <c r="G139" s="140">
        <v>2.4500000000000002</v>
      </c>
      <c r="H139" s="140">
        <f>G139*F139</f>
        <v>7.4480000000000005E-2</v>
      </c>
      <c r="I139" s="140"/>
      <c r="J139" s="56"/>
      <c r="K139" s="56"/>
      <c r="L139" s="56"/>
      <c r="M139" s="56"/>
      <c r="N139" s="7"/>
    </row>
    <row r="140" spans="1:14" ht="30">
      <c r="A140" s="70"/>
      <c r="B140" s="116" t="s">
        <v>259</v>
      </c>
      <c r="C140" s="116">
        <v>88267</v>
      </c>
      <c r="D140" s="70" t="s">
        <v>268</v>
      </c>
      <c r="E140" s="116" t="s">
        <v>189</v>
      </c>
      <c r="F140" s="116">
        <v>0.1</v>
      </c>
      <c r="G140" s="140">
        <v>25.95</v>
      </c>
      <c r="H140" s="140">
        <f t="shared" ref="H140:H141" si="24">G140*F140</f>
        <v>2.5950000000000002</v>
      </c>
      <c r="I140" s="140"/>
      <c r="J140" s="56"/>
      <c r="K140" s="56"/>
      <c r="L140" s="56"/>
      <c r="M140" s="56"/>
      <c r="N140" s="7"/>
    </row>
    <row r="141" spans="1:14" ht="30">
      <c r="A141" s="70"/>
      <c r="B141" s="116" t="s">
        <v>259</v>
      </c>
      <c r="C141" s="116">
        <v>88316</v>
      </c>
      <c r="D141" s="70" t="s">
        <v>263</v>
      </c>
      <c r="E141" s="116" t="s">
        <v>189</v>
      </c>
      <c r="F141" s="116">
        <v>0.03</v>
      </c>
      <c r="G141" s="140">
        <v>20.49</v>
      </c>
      <c r="H141" s="140">
        <f t="shared" si="24"/>
        <v>0.61469999999999991</v>
      </c>
      <c r="I141" s="140"/>
      <c r="J141" s="56"/>
      <c r="K141" s="56"/>
      <c r="L141" s="56"/>
      <c r="M141" s="56"/>
      <c r="N141" s="7"/>
    </row>
    <row r="142" spans="1:14" ht="15" customHeight="1">
      <c r="A142" s="141"/>
      <c r="B142" s="141"/>
      <c r="C142" s="141"/>
      <c r="D142" s="141" t="s">
        <v>57</v>
      </c>
      <c r="E142" s="141"/>
      <c r="F142" s="141"/>
      <c r="G142" s="142"/>
      <c r="H142" s="142">
        <f>SUM(H138:H141)</f>
        <v>123.15418</v>
      </c>
      <c r="I142" s="142"/>
      <c r="J142" s="57"/>
      <c r="K142" s="57"/>
      <c r="L142" s="57"/>
      <c r="M142" s="57"/>
      <c r="N142" s="7"/>
    </row>
    <row r="143" spans="1:14" ht="21.75" customHeight="1">
      <c r="A143" s="241" t="s">
        <v>289</v>
      </c>
      <c r="B143" s="241"/>
      <c r="C143" s="241"/>
      <c r="D143" s="241"/>
      <c r="E143" s="70"/>
      <c r="F143" s="70" t="s">
        <v>282</v>
      </c>
      <c r="G143" s="116" t="s">
        <v>276</v>
      </c>
      <c r="H143" s="116" t="s">
        <v>283</v>
      </c>
      <c r="I143" s="116"/>
      <c r="J143" s="48"/>
      <c r="K143" s="48"/>
      <c r="L143" s="48"/>
      <c r="M143" s="48"/>
      <c r="N143" s="7"/>
    </row>
    <row r="144" spans="1:14" ht="27.75" customHeight="1">
      <c r="A144" s="116" t="s">
        <v>0</v>
      </c>
      <c r="B144" s="116" t="s">
        <v>185</v>
      </c>
      <c r="C144" s="116">
        <v>4</v>
      </c>
      <c r="D144" s="144" t="s">
        <v>281</v>
      </c>
      <c r="E144" s="70"/>
      <c r="F144" s="70"/>
      <c r="G144" s="70"/>
      <c r="H144" s="70"/>
      <c r="I144" s="70"/>
      <c r="J144" s="42"/>
      <c r="K144" s="42"/>
      <c r="L144" s="42"/>
      <c r="M144" s="42"/>
      <c r="N144" s="7"/>
    </row>
    <row r="145" spans="1:14" ht="30">
      <c r="A145" s="70"/>
      <c r="B145" s="116" t="s">
        <v>255</v>
      </c>
      <c r="C145" s="116" t="s">
        <v>269</v>
      </c>
      <c r="D145" s="70" t="s">
        <v>270</v>
      </c>
      <c r="E145" s="116" t="s">
        <v>71</v>
      </c>
      <c r="F145" s="116" t="s">
        <v>271</v>
      </c>
      <c r="G145" s="140">
        <v>0.61</v>
      </c>
      <c r="H145" s="140">
        <v>0.03</v>
      </c>
      <c r="I145" s="140"/>
      <c r="J145" s="56"/>
      <c r="K145" s="56"/>
      <c r="L145" s="56"/>
      <c r="M145" s="56"/>
      <c r="N145" s="15"/>
    </row>
    <row r="146" spans="1:14" ht="30">
      <c r="A146" s="70"/>
      <c r="B146" s="116" t="s">
        <v>259</v>
      </c>
      <c r="C146" s="116" t="s">
        <v>272</v>
      </c>
      <c r="D146" s="70" t="s">
        <v>263</v>
      </c>
      <c r="E146" s="116" t="s">
        <v>189</v>
      </c>
      <c r="F146" s="116" t="s">
        <v>273</v>
      </c>
      <c r="G146" s="140">
        <v>20.49</v>
      </c>
      <c r="H146" s="140">
        <v>1.76</v>
      </c>
      <c r="I146" s="140"/>
      <c r="J146" s="56"/>
      <c r="K146" s="56"/>
      <c r="L146" s="56"/>
      <c r="M146" s="56"/>
      <c r="N146" s="15"/>
    </row>
    <row r="147" spans="1:14" ht="17.25" customHeight="1">
      <c r="A147" s="141"/>
      <c r="B147" s="141"/>
      <c r="C147" s="141"/>
      <c r="D147" s="141" t="s">
        <v>57</v>
      </c>
      <c r="E147" s="141"/>
      <c r="F147" s="141"/>
      <c r="G147" s="145"/>
      <c r="H147" s="146">
        <f>SUM(H145,H146)</f>
        <v>1.79</v>
      </c>
      <c r="I147" s="146"/>
      <c r="J147" s="58"/>
      <c r="K147" s="58"/>
      <c r="L147" s="58"/>
      <c r="M147" s="58"/>
      <c r="N147" s="15"/>
    </row>
    <row r="148" spans="1:14" ht="18" customHeight="1">
      <c r="A148" s="255" t="s">
        <v>311</v>
      </c>
      <c r="B148" s="256"/>
      <c r="C148" s="256"/>
      <c r="D148" s="256"/>
      <c r="E148" s="256"/>
      <c r="F148" s="256"/>
      <c r="G148" s="256"/>
      <c r="H148" s="256"/>
      <c r="I148" s="257"/>
      <c r="J148" s="182"/>
      <c r="K148" s="182"/>
      <c r="L148" s="182"/>
      <c r="M148" s="182"/>
      <c r="N148" s="15"/>
    </row>
    <row r="149" spans="1:14" ht="18" customHeight="1">
      <c r="A149" s="275" t="s">
        <v>287</v>
      </c>
      <c r="B149" s="275"/>
      <c r="C149" s="275"/>
      <c r="D149" s="275"/>
      <c r="E149" s="147"/>
      <c r="F149" s="147" t="s">
        <v>282</v>
      </c>
      <c r="G149" s="148" t="s">
        <v>276</v>
      </c>
      <c r="H149" s="148" t="s">
        <v>278</v>
      </c>
      <c r="I149" s="135"/>
      <c r="J149" s="53"/>
      <c r="K149" s="53"/>
      <c r="L149" s="53"/>
      <c r="M149" s="53"/>
      <c r="N149" s="15"/>
    </row>
    <row r="150" spans="1:14" ht="18" customHeight="1">
      <c r="A150" s="148" t="s">
        <v>27</v>
      </c>
      <c r="B150" s="147" t="s">
        <v>185</v>
      </c>
      <c r="C150" s="148">
        <v>2</v>
      </c>
      <c r="D150" s="147" t="s">
        <v>265</v>
      </c>
      <c r="E150" s="148" t="s">
        <v>62</v>
      </c>
      <c r="F150" s="148"/>
      <c r="G150" s="147"/>
      <c r="H150" s="147"/>
      <c r="I150" s="136"/>
      <c r="J150" s="54"/>
      <c r="K150" s="54"/>
      <c r="L150" s="54"/>
      <c r="M150" s="54"/>
      <c r="N150" s="15"/>
    </row>
    <row r="151" spans="1:14" ht="34.5" customHeight="1">
      <c r="A151" s="136"/>
      <c r="B151" s="135" t="s">
        <v>259</v>
      </c>
      <c r="C151" s="135" t="s">
        <v>302</v>
      </c>
      <c r="D151" s="130" t="s">
        <v>303</v>
      </c>
      <c r="E151" s="135" t="s">
        <v>189</v>
      </c>
      <c r="F151" s="149">
        <v>0.7</v>
      </c>
      <c r="G151" s="150">
        <v>26.26</v>
      </c>
      <c r="H151" s="150">
        <f>G151*F151</f>
        <v>18.382000000000001</v>
      </c>
      <c r="I151" s="150"/>
      <c r="J151" s="59"/>
      <c r="K151" s="59"/>
      <c r="L151" s="59"/>
      <c r="M151" s="59"/>
      <c r="N151" s="15"/>
    </row>
    <row r="152" spans="1:14" ht="34.5" customHeight="1">
      <c r="A152" s="151"/>
      <c r="B152" s="135" t="s">
        <v>259</v>
      </c>
      <c r="C152" s="135" t="s">
        <v>300</v>
      </c>
      <c r="D152" s="130" t="s">
        <v>301</v>
      </c>
      <c r="E152" s="135" t="s">
        <v>189</v>
      </c>
      <c r="F152" s="152">
        <v>0.68</v>
      </c>
      <c r="G152" s="150">
        <v>21.22</v>
      </c>
      <c r="H152" s="150">
        <f t="shared" ref="H152" si="25">G152*F152</f>
        <v>14.429600000000001</v>
      </c>
      <c r="I152" s="150"/>
      <c r="J152" s="59"/>
      <c r="K152" s="59"/>
      <c r="L152" s="59"/>
      <c r="M152" s="59"/>
      <c r="N152" s="15"/>
    </row>
    <row r="153" spans="1:14" ht="51" customHeight="1">
      <c r="A153" s="136"/>
      <c r="B153" s="136" t="s">
        <v>255</v>
      </c>
      <c r="C153" s="135">
        <v>10510</v>
      </c>
      <c r="D153" s="130" t="s">
        <v>307</v>
      </c>
      <c r="E153" s="135" t="s">
        <v>68</v>
      </c>
      <c r="F153" s="135">
        <v>1</v>
      </c>
      <c r="G153" s="150">
        <v>96.81</v>
      </c>
      <c r="H153" s="150">
        <f>G153*F153</f>
        <v>96.81</v>
      </c>
      <c r="I153" s="150"/>
      <c r="J153" s="59"/>
      <c r="K153" s="59"/>
      <c r="L153" s="59"/>
      <c r="M153" s="59"/>
      <c r="N153" s="15"/>
    </row>
    <row r="154" spans="1:14" ht="44.25" customHeight="1">
      <c r="A154" s="136"/>
      <c r="B154" s="276" t="s">
        <v>238</v>
      </c>
      <c r="C154" s="277"/>
      <c r="D154" s="130" t="s">
        <v>308</v>
      </c>
      <c r="E154" s="153" t="s">
        <v>64</v>
      </c>
      <c r="F154" s="135">
        <v>1</v>
      </c>
      <c r="G154" s="150">
        <v>20.7</v>
      </c>
      <c r="H154" s="150">
        <f>G154*F154</f>
        <v>20.7</v>
      </c>
      <c r="I154" s="150"/>
      <c r="J154" s="59"/>
      <c r="K154" s="59"/>
      <c r="L154" s="59"/>
      <c r="M154" s="59"/>
      <c r="N154" s="31"/>
    </row>
    <row r="155" spans="1:14" ht="35.25" customHeight="1">
      <c r="A155" s="136"/>
      <c r="B155" s="276" t="s">
        <v>238</v>
      </c>
      <c r="C155" s="277"/>
      <c r="D155" s="130" t="s">
        <v>309</v>
      </c>
      <c r="E155" s="153" t="s">
        <v>90</v>
      </c>
      <c r="F155" s="135">
        <v>4</v>
      </c>
      <c r="G155" s="150">
        <v>8.8000000000000007</v>
      </c>
      <c r="H155" s="150">
        <f>G155*F155</f>
        <v>35.200000000000003</v>
      </c>
      <c r="I155" s="150"/>
      <c r="J155" s="59"/>
      <c r="K155" s="59"/>
      <c r="L155" s="59"/>
      <c r="M155" s="59"/>
      <c r="N155" s="31"/>
    </row>
    <row r="156" spans="1:14" ht="29.25" customHeight="1">
      <c r="A156" s="136"/>
      <c r="B156" s="276" t="s">
        <v>238</v>
      </c>
      <c r="C156" s="277"/>
      <c r="D156" s="130" t="s">
        <v>314</v>
      </c>
      <c r="E156" s="153" t="s">
        <v>90</v>
      </c>
      <c r="F156" s="135">
        <v>1</v>
      </c>
      <c r="G156" s="150">
        <v>15.35</v>
      </c>
      <c r="H156" s="150">
        <f>G156*F156</f>
        <v>15.35</v>
      </c>
      <c r="I156" s="150"/>
      <c r="J156" s="59"/>
      <c r="K156" s="59"/>
      <c r="L156" s="59"/>
      <c r="M156" s="59"/>
      <c r="N156" s="15"/>
    </row>
    <row r="157" spans="1:14" ht="17.25" customHeight="1">
      <c r="A157" s="141"/>
      <c r="B157" s="141"/>
      <c r="C157" s="141"/>
      <c r="D157" s="141" t="s">
        <v>57</v>
      </c>
      <c r="E157" s="141"/>
      <c r="F157" s="141"/>
      <c r="G157" s="154"/>
      <c r="H157" s="154">
        <f>SUM(H151:H156)</f>
        <v>200.87159999999997</v>
      </c>
      <c r="I157" s="154"/>
      <c r="J157" s="60"/>
      <c r="K157" s="60"/>
      <c r="L157" s="60"/>
      <c r="M157" s="60"/>
      <c r="N157" s="7"/>
    </row>
    <row r="158" spans="1:14" ht="22.5" customHeight="1">
      <c r="A158" s="155" t="s">
        <v>65</v>
      </c>
      <c r="B158" s="155" t="s">
        <v>185</v>
      </c>
      <c r="C158" s="155" t="s">
        <v>304</v>
      </c>
      <c r="D158" s="193" t="s">
        <v>312</v>
      </c>
      <c r="E158" s="136"/>
      <c r="F158" s="136"/>
      <c r="G158" s="136"/>
      <c r="H158" s="136"/>
      <c r="I158" s="136"/>
      <c r="J158" s="54"/>
      <c r="K158" s="54"/>
      <c r="L158" s="54"/>
      <c r="M158" s="54"/>
      <c r="N158" s="7"/>
    </row>
    <row r="159" spans="1:14" ht="32.25" customHeight="1">
      <c r="A159" s="151"/>
      <c r="B159" s="278" t="s">
        <v>238</v>
      </c>
      <c r="C159" s="279"/>
      <c r="D159" s="156" t="s">
        <v>313</v>
      </c>
      <c r="E159" s="157" t="s">
        <v>68</v>
      </c>
      <c r="F159" s="157">
        <v>1.02</v>
      </c>
      <c r="G159" s="158">
        <v>3.19</v>
      </c>
      <c r="H159" s="158">
        <f>G159*F159</f>
        <v>3.2538</v>
      </c>
      <c r="I159" s="159"/>
      <c r="J159" s="61"/>
      <c r="K159" s="61"/>
      <c r="L159" s="61"/>
      <c r="M159" s="61"/>
      <c r="N159" s="21"/>
    </row>
    <row r="160" spans="1:14" ht="33.75" customHeight="1">
      <c r="A160" s="151"/>
      <c r="B160" s="157" t="s">
        <v>259</v>
      </c>
      <c r="C160" s="157" t="s">
        <v>300</v>
      </c>
      <c r="D160" s="160" t="s">
        <v>301</v>
      </c>
      <c r="E160" s="157" t="s">
        <v>189</v>
      </c>
      <c r="F160" s="157">
        <v>0.13</v>
      </c>
      <c r="G160" s="158">
        <v>21.22</v>
      </c>
      <c r="H160" s="158">
        <f t="shared" ref="H160:H161" si="26">G160*F160</f>
        <v>2.7585999999999999</v>
      </c>
      <c r="I160" s="161"/>
      <c r="J160" s="62"/>
      <c r="K160" s="62"/>
      <c r="L160" s="62"/>
      <c r="M160" s="62"/>
      <c r="N160" s="21"/>
    </row>
    <row r="161" spans="1:29" ht="34.5" customHeight="1">
      <c r="A161" s="151"/>
      <c r="B161" s="157" t="s">
        <v>259</v>
      </c>
      <c r="C161" s="157" t="s">
        <v>302</v>
      </c>
      <c r="D161" s="160" t="s">
        <v>303</v>
      </c>
      <c r="E161" s="157" t="s">
        <v>189</v>
      </c>
      <c r="F161" s="157">
        <v>0.13</v>
      </c>
      <c r="G161" s="158">
        <v>26.26</v>
      </c>
      <c r="H161" s="158">
        <f t="shared" si="26"/>
        <v>3.4138000000000002</v>
      </c>
      <c r="I161" s="161"/>
      <c r="J161" s="62"/>
      <c r="K161" s="62"/>
      <c r="L161" s="62"/>
      <c r="M161" s="62"/>
      <c r="N161" s="21"/>
    </row>
    <row r="162" spans="1:29" ht="17.25" customHeight="1">
      <c r="A162" s="141"/>
      <c r="B162" s="141"/>
      <c r="C162" s="141"/>
      <c r="D162" s="162" t="s">
        <v>57</v>
      </c>
      <c r="E162" s="141"/>
      <c r="F162" s="141"/>
      <c r="G162" s="145"/>
      <c r="H162" s="146">
        <f>SUM(H159:H161)</f>
        <v>9.4261999999999997</v>
      </c>
      <c r="I162" s="146"/>
      <c r="J162" s="58"/>
      <c r="K162" s="58"/>
      <c r="L162" s="58"/>
      <c r="M162" s="58"/>
      <c r="N162" s="21"/>
    </row>
    <row r="163" spans="1:29" ht="15">
      <c r="A163" s="184"/>
      <c r="B163" s="185"/>
      <c r="C163" s="185"/>
      <c r="D163" s="186"/>
      <c r="E163" s="185"/>
      <c r="F163" s="185"/>
      <c r="G163" s="187"/>
      <c r="H163" s="188"/>
      <c r="I163" s="183"/>
      <c r="J163" s="183"/>
      <c r="K163" s="183"/>
      <c r="L163" s="183"/>
      <c r="M163" s="183"/>
      <c r="N163" s="163"/>
    </row>
    <row r="164" spans="1:29" ht="15">
      <c r="A164" s="164"/>
      <c r="B164" s="165"/>
      <c r="C164" s="165"/>
      <c r="D164" s="166"/>
      <c r="E164" s="165"/>
      <c r="F164" s="165"/>
      <c r="G164" s="25"/>
      <c r="H164" s="164"/>
      <c r="I164" s="167"/>
      <c r="J164" s="167"/>
      <c r="K164" s="167"/>
      <c r="L164" s="167"/>
      <c r="M164" s="167"/>
      <c r="N164" s="168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1:29">
      <c r="A165" s="24"/>
      <c r="B165" s="24"/>
      <c r="C165" s="24"/>
      <c r="D165" s="25"/>
      <c r="E165" s="25"/>
      <c r="F165" s="26"/>
      <c r="G165" s="26"/>
      <c r="H165" s="25"/>
      <c r="I165" s="25"/>
      <c r="J165" s="25"/>
      <c r="K165" s="25"/>
      <c r="L165" s="25"/>
      <c r="M165" s="25"/>
      <c r="N165" s="27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1:29" ht="15">
      <c r="A166" s="169"/>
      <c r="B166" s="170"/>
      <c r="C166" s="170"/>
      <c r="D166" s="171"/>
      <c r="E166" s="169"/>
      <c r="F166" s="172"/>
      <c r="G166" s="173"/>
      <c r="H166" s="32"/>
      <c r="I166" s="32"/>
      <c r="J166" s="32"/>
      <c r="K166" s="32"/>
      <c r="L166" s="32"/>
      <c r="M166" s="32"/>
      <c r="N166" s="174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1:29" ht="15">
      <c r="A167" s="169"/>
      <c r="B167" s="175"/>
      <c r="C167" s="175"/>
      <c r="D167" s="171"/>
      <c r="E167" s="169"/>
      <c r="F167" s="172"/>
      <c r="G167" s="173"/>
      <c r="H167" s="32"/>
      <c r="I167" s="32"/>
      <c r="J167" s="32"/>
      <c r="K167" s="32"/>
      <c r="L167" s="32"/>
      <c r="M167" s="32"/>
      <c r="N167" s="174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1:29" ht="22.5" customHeight="1">
      <c r="A168" s="169"/>
      <c r="B168" s="175"/>
      <c r="C168" s="175"/>
      <c r="D168" s="171"/>
      <c r="E168" s="169"/>
      <c r="F168" s="172"/>
      <c r="G168" s="173"/>
      <c r="H168" s="32"/>
      <c r="I168" s="32"/>
      <c r="J168" s="32"/>
      <c r="K168" s="32"/>
      <c r="L168" s="32"/>
      <c r="M168" s="32"/>
      <c r="N168" s="27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1:29" ht="22.5" customHeight="1">
      <c r="A169" s="164"/>
      <c r="B169" s="165"/>
      <c r="C169" s="165"/>
      <c r="D169" s="165"/>
      <c r="E169" s="165"/>
      <c r="F169" s="165"/>
      <c r="G169" s="25"/>
      <c r="H169" s="164"/>
      <c r="I169" s="176"/>
      <c r="J169" s="176"/>
      <c r="K169" s="176"/>
      <c r="L169" s="176"/>
      <c r="M169" s="176"/>
      <c r="N169" s="177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1:29" ht="22.5" customHeight="1">
      <c r="A170" s="164"/>
      <c r="B170" s="164"/>
      <c r="C170" s="164"/>
      <c r="D170" s="164"/>
      <c r="E170" s="164"/>
      <c r="F170" s="164"/>
      <c r="G170" s="164"/>
      <c r="H170" s="164"/>
      <c r="I170" s="176"/>
      <c r="J170" s="176"/>
      <c r="K170" s="176"/>
      <c r="L170" s="176"/>
      <c r="M170" s="176"/>
      <c r="N170" s="177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1:29" ht="43.5" customHeight="1" outlineLevel="1">
      <c r="A171" s="164"/>
      <c r="B171" s="164"/>
      <c r="C171" s="164"/>
      <c r="D171" s="164"/>
      <c r="E171" s="164"/>
      <c r="F171" s="164"/>
      <c r="G171" s="164"/>
      <c r="H171" s="164"/>
      <c r="I171" s="176"/>
      <c r="J171" s="176"/>
      <c r="K171" s="176"/>
      <c r="L171" s="176"/>
      <c r="M171" s="176"/>
      <c r="N171" s="177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1:29" ht="35.25" customHeight="1">
      <c r="A172" s="24"/>
      <c r="B172" s="24"/>
      <c r="C172" s="24"/>
      <c r="D172" s="25"/>
      <c r="E172" s="25"/>
      <c r="F172" s="26"/>
      <c r="G172" s="26"/>
      <c r="H172" s="25"/>
      <c r="I172" s="25"/>
      <c r="J172" s="25"/>
      <c r="K172" s="25"/>
      <c r="L172" s="25"/>
      <c r="M172" s="25"/>
      <c r="N172" s="27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ht="35.25" customHeight="1">
      <c r="A173" s="24"/>
      <c r="B173" s="24"/>
      <c r="C173" s="24"/>
      <c r="D173" s="25"/>
      <c r="E173" s="25"/>
      <c r="F173" s="26"/>
      <c r="G173" s="26"/>
      <c r="H173" s="25"/>
      <c r="I173" s="25"/>
      <c r="J173" s="25"/>
      <c r="K173" s="25"/>
      <c r="L173" s="25"/>
      <c r="M173" s="25"/>
      <c r="N173" s="27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1:29" ht="15">
      <c r="A174" s="169"/>
      <c r="B174" s="175"/>
      <c r="C174" s="175"/>
      <c r="D174" s="171"/>
      <c r="E174" s="169"/>
      <c r="F174" s="172"/>
      <c r="G174" s="173"/>
      <c r="H174" s="32"/>
      <c r="I174" s="32"/>
      <c r="J174" s="32"/>
      <c r="K174" s="32"/>
      <c r="L174" s="32"/>
      <c r="M174" s="32"/>
      <c r="N174" s="27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1:29" ht="15">
      <c r="A175" s="169"/>
      <c r="B175" s="175"/>
      <c r="C175" s="175"/>
      <c r="D175" s="171"/>
      <c r="E175" s="169"/>
      <c r="F175" s="172"/>
      <c r="G175" s="173"/>
      <c r="H175" s="32"/>
      <c r="I175" s="32"/>
      <c r="J175" s="32"/>
      <c r="K175" s="32"/>
      <c r="L175" s="32"/>
      <c r="M175" s="32"/>
      <c r="N175" s="27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1:29" ht="15">
      <c r="A176" s="169"/>
      <c r="B176" s="266"/>
      <c r="C176" s="266"/>
      <c r="D176" s="171"/>
      <c r="E176" s="169"/>
      <c r="F176" s="169"/>
      <c r="G176" s="178"/>
      <c r="H176" s="32"/>
      <c r="I176" s="32"/>
      <c r="J176" s="32"/>
      <c r="K176" s="32"/>
      <c r="L176" s="32"/>
      <c r="M176" s="32"/>
      <c r="N176" s="27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1:29" ht="15">
      <c r="A177" s="169"/>
      <c r="B177" s="169"/>
      <c r="C177" s="169"/>
      <c r="D177" s="171"/>
      <c r="E177" s="169"/>
      <c r="F177" s="169"/>
      <c r="G177" s="178"/>
      <c r="H177" s="32"/>
      <c r="I177" s="32"/>
      <c r="J177" s="32"/>
      <c r="K177" s="32"/>
      <c r="L177" s="32"/>
      <c r="M177" s="32"/>
      <c r="N177" s="27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29" ht="15">
      <c r="A178" s="169"/>
      <c r="B178" s="169"/>
      <c r="C178" s="169"/>
      <c r="D178" s="171"/>
      <c r="E178" s="169"/>
      <c r="F178" s="169"/>
      <c r="G178" s="178"/>
      <c r="H178" s="32"/>
      <c r="I178" s="32"/>
      <c r="J178" s="32"/>
      <c r="K178" s="32"/>
      <c r="L178" s="32"/>
      <c r="M178" s="32"/>
      <c r="N178" s="27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1:29" ht="15">
      <c r="A179" s="169"/>
      <c r="B179" s="175"/>
      <c r="C179" s="175"/>
      <c r="D179" s="171"/>
      <c r="E179" s="169"/>
      <c r="F179" s="172"/>
      <c r="G179" s="173"/>
      <c r="H179" s="32"/>
      <c r="I179" s="32"/>
      <c r="J179" s="32"/>
      <c r="K179" s="32"/>
      <c r="L179" s="32"/>
      <c r="M179" s="32"/>
      <c r="N179" s="27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1:29" ht="15">
      <c r="A180" s="169"/>
      <c r="B180" s="175"/>
      <c r="C180" s="175"/>
      <c r="D180" s="171"/>
      <c r="E180" s="169"/>
      <c r="F180" s="172"/>
      <c r="G180" s="173"/>
      <c r="H180" s="32"/>
      <c r="I180" s="32"/>
      <c r="J180" s="32"/>
      <c r="K180" s="32"/>
      <c r="L180" s="32"/>
      <c r="M180" s="32"/>
      <c r="N180" s="27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1:29" ht="15">
      <c r="A181" s="169"/>
      <c r="B181" s="169"/>
      <c r="C181" s="175"/>
      <c r="D181" s="171"/>
      <c r="E181" s="169"/>
      <c r="F181" s="169"/>
      <c r="G181" s="178"/>
      <c r="H181" s="32"/>
      <c r="I181" s="32"/>
      <c r="J181" s="32"/>
      <c r="K181" s="32"/>
      <c r="L181" s="32"/>
      <c r="M181" s="32"/>
      <c r="N181" s="27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1:29" ht="15">
      <c r="A182" s="169"/>
      <c r="B182" s="169"/>
      <c r="C182" s="175"/>
      <c r="D182" s="171"/>
      <c r="E182" s="169"/>
      <c r="F182" s="169"/>
      <c r="G182" s="178"/>
      <c r="H182" s="32"/>
      <c r="I182" s="32"/>
      <c r="J182" s="32"/>
      <c r="K182" s="32"/>
      <c r="L182" s="32"/>
      <c r="M182" s="32"/>
      <c r="N182" s="27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1:29" ht="15">
      <c r="A183" s="169"/>
      <c r="B183" s="169"/>
      <c r="C183" s="175"/>
      <c r="D183" s="171"/>
      <c r="E183" s="169"/>
      <c r="F183" s="169"/>
      <c r="G183" s="178"/>
      <c r="H183" s="32"/>
      <c r="I183" s="32"/>
      <c r="J183" s="32"/>
      <c r="K183" s="32"/>
      <c r="L183" s="32"/>
      <c r="M183" s="32"/>
      <c r="N183" s="27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1:29" ht="15">
      <c r="A184" s="169"/>
      <c r="B184" s="169"/>
      <c r="C184" s="175"/>
      <c r="D184" s="171"/>
      <c r="E184" s="169"/>
      <c r="F184" s="169"/>
      <c r="G184" s="178"/>
      <c r="H184" s="32"/>
      <c r="I184" s="32"/>
      <c r="J184" s="32"/>
      <c r="K184" s="32"/>
      <c r="L184" s="32"/>
      <c r="M184" s="32"/>
      <c r="N184" s="27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1:29" ht="15">
      <c r="A185" s="169"/>
      <c r="B185" s="169"/>
      <c r="C185" s="175"/>
      <c r="D185" s="171"/>
      <c r="E185" s="169"/>
      <c r="F185" s="169"/>
      <c r="G185" s="178"/>
      <c r="H185" s="32"/>
      <c r="I185" s="32"/>
      <c r="J185" s="32"/>
      <c r="K185" s="32"/>
      <c r="L185" s="32"/>
      <c r="M185" s="32"/>
      <c r="N185" s="27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1:29" ht="15">
      <c r="A186" s="169"/>
      <c r="B186" s="169"/>
      <c r="C186" s="175"/>
      <c r="D186" s="171"/>
      <c r="E186" s="169"/>
      <c r="F186" s="169"/>
      <c r="G186" s="178"/>
      <c r="H186" s="32"/>
      <c r="I186" s="32"/>
      <c r="J186" s="32"/>
      <c r="K186" s="32"/>
      <c r="L186" s="32"/>
      <c r="M186" s="32"/>
      <c r="N186" s="27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1:29" ht="15">
      <c r="A187" s="169"/>
      <c r="B187" s="169"/>
      <c r="C187" s="175"/>
      <c r="D187" s="171"/>
      <c r="E187" s="169"/>
      <c r="F187" s="169"/>
      <c r="G187" s="178"/>
      <c r="H187" s="32"/>
      <c r="I187" s="32"/>
      <c r="J187" s="32"/>
      <c r="K187" s="32"/>
      <c r="L187" s="32"/>
      <c r="M187" s="32"/>
      <c r="N187" s="27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1:29" ht="15">
      <c r="A188" s="169"/>
      <c r="B188" s="266"/>
      <c r="C188" s="266"/>
      <c r="D188" s="171"/>
      <c r="E188" s="169"/>
      <c r="F188" s="169"/>
      <c r="G188" s="178"/>
      <c r="H188" s="32"/>
      <c r="I188" s="32"/>
      <c r="J188" s="32"/>
      <c r="K188" s="32"/>
      <c r="L188" s="32"/>
      <c r="M188" s="32"/>
      <c r="N188" s="27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1:29" ht="15">
      <c r="A189" s="169"/>
      <c r="B189" s="266"/>
      <c r="C189" s="266"/>
      <c r="D189" s="171"/>
      <c r="E189" s="169"/>
      <c r="F189" s="169"/>
      <c r="G189" s="178"/>
      <c r="H189" s="32"/>
      <c r="I189" s="32"/>
      <c r="J189" s="32"/>
      <c r="K189" s="32"/>
      <c r="L189" s="32"/>
      <c r="M189" s="32"/>
      <c r="N189" s="27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1:29" ht="15">
      <c r="A190" s="169"/>
      <c r="B190" s="169"/>
      <c r="C190" s="169"/>
      <c r="D190" s="171"/>
      <c r="E190" s="169"/>
      <c r="F190" s="169"/>
      <c r="G190" s="178"/>
      <c r="H190" s="32"/>
      <c r="I190" s="32"/>
      <c r="J190" s="32"/>
      <c r="K190" s="32"/>
      <c r="L190" s="32"/>
      <c r="M190" s="32"/>
      <c r="N190" s="27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1:29" ht="15">
      <c r="A191" s="169"/>
      <c r="B191" s="169"/>
      <c r="C191" s="169"/>
      <c r="D191" s="171"/>
      <c r="E191" s="169"/>
      <c r="F191" s="169"/>
      <c r="G191" s="178"/>
      <c r="H191" s="32"/>
      <c r="I191" s="32"/>
      <c r="J191" s="32"/>
      <c r="K191" s="32"/>
      <c r="L191" s="32"/>
      <c r="M191" s="32"/>
      <c r="N191" s="27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1:29" ht="15">
      <c r="A192" s="169"/>
      <c r="B192" s="169"/>
      <c r="C192" s="169"/>
      <c r="D192" s="171"/>
      <c r="E192" s="169"/>
      <c r="F192" s="169"/>
      <c r="G192" s="178"/>
      <c r="H192" s="32"/>
      <c r="I192" s="32"/>
      <c r="J192" s="32"/>
      <c r="K192" s="32"/>
      <c r="L192" s="32"/>
      <c r="M192" s="32"/>
      <c r="N192" s="27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1:29" ht="15">
      <c r="A193" s="169"/>
      <c r="B193" s="169"/>
      <c r="C193" s="169"/>
      <c r="D193" s="171"/>
      <c r="E193" s="169"/>
      <c r="F193" s="169"/>
      <c r="G193" s="178"/>
      <c r="H193" s="32"/>
      <c r="I193" s="32"/>
      <c r="J193" s="32"/>
      <c r="K193" s="32"/>
      <c r="L193" s="32"/>
      <c r="M193" s="32"/>
      <c r="N193" s="27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1:29" ht="15">
      <c r="A194" s="24"/>
      <c r="B194" s="24"/>
      <c r="C194" s="24"/>
      <c r="D194" s="25"/>
      <c r="E194" s="25"/>
      <c r="F194" s="26"/>
      <c r="G194" s="26"/>
      <c r="H194" s="25"/>
      <c r="I194" s="32"/>
      <c r="J194" s="32"/>
      <c r="K194" s="32"/>
      <c r="L194" s="32"/>
      <c r="M194" s="32"/>
      <c r="N194" s="27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1:29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1:29">
      <c r="A196" s="24"/>
      <c r="B196" s="24"/>
      <c r="C196" s="24"/>
      <c r="D196" s="25"/>
      <c r="E196" s="25"/>
      <c r="F196" s="26"/>
      <c r="G196" s="26"/>
      <c r="H196" s="25"/>
      <c r="I196" s="25"/>
      <c r="J196" s="25"/>
      <c r="K196" s="25"/>
      <c r="L196" s="25"/>
      <c r="M196" s="25"/>
      <c r="N196" s="27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29">
      <c r="A197" s="258"/>
      <c r="B197" s="258"/>
      <c r="C197" s="258"/>
      <c r="D197" s="258"/>
      <c r="E197" s="258"/>
      <c r="F197" s="258"/>
      <c r="G197" s="258"/>
      <c r="H197" s="258"/>
      <c r="I197" s="258"/>
      <c r="J197" s="180"/>
      <c r="K197" s="180"/>
      <c r="L197" s="180"/>
      <c r="M197" s="180"/>
      <c r="N197" s="27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</row>
    <row r="198" spans="1:29" ht="6" customHeight="1">
      <c r="A198" s="267"/>
      <c r="B198" s="267"/>
      <c r="C198" s="267"/>
      <c r="D198" s="267"/>
      <c r="E198" s="267"/>
      <c r="F198" s="267"/>
      <c r="G198" s="267"/>
      <c r="H198" s="267"/>
      <c r="I198" s="267"/>
      <c r="J198" s="25"/>
      <c r="K198" s="25"/>
      <c r="L198" s="25"/>
      <c r="M198" s="25"/>
      <c r="N198" s="27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1:29">
      <c r="A199" s="265"/>
      <c r="B199" s="265"/>
      <c r="C199" s="265"/>
      <c r="D199" s="265"/>
      <c r="E199" s="33"/>
      <c r="F199" s="33"/>
      <c r="G199" s="26"/>
      <c r="H199" s="258"/>
      <c r="I199" s="258"/>
      <c r="J199" s="24"/>
      <c r="K199" s="24"/>
      <c r="L199" s="24"/>
      <c r="M199" s="24"/>
      <c r="N199" s="27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1:29">
      <c r="A200" s="265"/>
      <c r="B200" s="265"/>
      <c r="C200" s="265"/>
      <c r="D200" s="265"/>
      <c r="E200" s="265"/>
      <c r="F200" s="33"/>
      <c r="G200" s="33"/>
      <c r="H200" s="33"/>
      <c r="I200" s="33"/>
      <c r="J200" s="33"/>
      <c r="K200" s="33"/>
      <c r="L200" s="33"/>
      <c r="M200" s="33"/>
      <c r="N200" s="27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1:29" ht="8.25" customHeight="1">
      <c r="A201" s="258"/>
      <c r="B201" s="258"/>
      <c r="C201" s="258"/>
      <c r="D201" s="258"/>
      <c r="E201" s="258"/>
      <c r="F201" s="258"/>
      <c r="G201" s="258"/>
      <c r="H201" s="258"/>
      <c r="I201" s="258"/>
      <c r="J201" s="24"/>
      <c r="K201" s="24"/>
      <c r="L201" s="24"/>
      <c r="M201" s="24"/>
      <c r="N201" s="27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1:29">
      <c r="A202" s="265"/>
      <c r="B202" s="265"/>
      <c r="C202" s="265"/>
      <c r="D202" s="265"/>
      <c r="E202" s="25"/>
      <c r="F202" s="33"/>
      <c r="G202" s="25"/>
      <c r="H202" s="25"/>
      <c r="I202" s="25"/>
      <c r="J202" s="25"/>
      <c r="K202" s="25"/>
      <c r="L202" s="25"/>
      <c r="M202" s="25"/>
      <c r="N202" s="27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1:29">
      <c r="A203" s="265"/>
      <c r="B203" s="265"/>
      <c r="C203" s="265"/>
      <c r="D203" s="265"/>
      <c r="E203" s="25"/>
      <c r="F203" s="26"/>
      <c r="G203" s="26"/>
      <c r="H203" s="181"/>
      <c r="I203" s="34"/>
      <c r="J203" s="34"/>
      <c r="K203" s="34"/>
      <c r="L203" s="34"/>
      <c r="M203" s="34"/>
      <c r="N203" s="27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29">
      <c r="A204" s="265"/>
      <c r="B204" s="265"/>
      <c r="C204" s="265"/>
      <c r="D204" s="265"/>
      <c r="E204" s="25"/>
      <c r="F204" s="26"/>
      <c r="G204" s="26"/>
      <c r="H204" s="181"/>
      <c r="I204" s="34"/>
      <c r="J204" s="34"/>
      <c r="K204" s="34"/>
      <c r="L204" s="34"/>
      <c r="M204" s="34"/>
      <c r="N204" s="27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  <row r="205" spans="1:29">
      <c r="A205" s="265"/>
      <c r="B205" s="265"/>
      <c r="C205" s="265"/>
      <c r="D205" s="265"/>
      <c r="E205" s="25"/>
      <c r="F205" s="26"/>
      <c r="G205" s="26"/>
      <c r="H205" s="181"/>
      <c r="I205" s="34"/>
      <c r="J205" s="34"/>
      <c r="K205" s="34"/>
      <c r="L205" s="34"/>
      <c r="M205" s="34"/>
      <c r="N205" s="27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</row>
    <row r="206" spans="1:29">
      <c r="A206" s="265"/>
      <c r="B206" s="265"/>
      <c r="C206" s="265"/>
      <c r="D206" s="265"/>
      <c r="E206" s="25"/>
      <c r="F206" s="26"/>
      <c r="G206" s="26"/>
      <c r="H206" s="181"/>
      <c r="I206" s="34"/>
      <c r="J206" s="34"/>
      <c r="K206" s="34"/>
      <c r="L206" s="34"/>
      <c r="M206" s="34"/>
      <c r="N206" s="27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</row>
    <row r="207" spans="1:29">
      <c r="A207" s="265"/>
      <c r="B207" s="265"/>
      <c r="C207" s="265"/>
      <c r="D207" s="265"/>
      <c r="E207" s="25"/>
      <c r="F207" s="26"/>
      <c r="G207" s="26"/>
      <c r="H207" s="181"/>
      <c r="I207" s="34"/>
      <c r="J207" s="34"/>
      <c r="K207" s="34"/>
      <c r="L207" s="34"/>
      <c r="M207" s="34"/>
      <c r="N207" s="27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</row>
    <row r="208" spans="1:29">
      <c r="A208" s="258"/>
      <c r="B208" s="258"/>
      <c r="C208" s="258"/>
      <c r="D208" s="258"/>
      <c r="E208" s="25"/>
      <c r="F208" s="26"/>
      <c r="G208" s="26"/>
      <c r="H208" s="25"/>
      <c r="I208" s="34"/>
      <c r="J208" s="34"/>
      <c r="K208" s="34"/>
      <c r="L208" s="34"/>
      <c r="M208" s="34"/>
      <c r="N208" s="27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</row>
    <row r="209" spans="1:29">
      <c r="A209" s="258"/>
      <c r="B209" s="258"/>
      <c r="C209" s="258"/>
      <c r="D209" s="258"/>
      <c r="E209" s="25"/>
      <c r="F209" s="26"/>
      <c r="G209" s="26"/>
      <c r="H209" s="25"/>
      <c r="I209" s="34"/>
      <c r="J209" s="34"/>
      <c r="K209" s="34"/>
      <c r="L209" s="34"/>
      <c r="M209" s="34"/>
      <c r="N209" s="27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</row>
    <row r="210" spans="1:29">
      <c r="A210" s="24"/>
      <c r="B210" s="24"/>
      <c r="C210" s="24"/>
      <c r="D210" s="25"/>
      <c r="E210" s="25"/>
      <c r="F210" s="26"/>
      <c r="G210" s="26"/>
      <c r="H210" s="25"/>
      <c r="I210" s="25"/>
      <c r="J210" s="25"/>
      <c r="K210" s="25"/>
      <c r="L210" s="25"/>
      <c r="M210" s="25"/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</row>
    <row r="211" spans="1:29">
      <c r="A211" s="24"/>
      <c r="B211" s="24"/>
      <c r="C211" s="24"/>
      <c r="D211" s="25"/>
      <c r="E211" s="25"/>
      <c r="F211" s="26"/>
      <c r="G211" s="26"/>
      <c r="H211" s="25"/>
      <c r="I211" s="25"/>
      <c r="J211" s="25"/>
      <c r="K211" s="25"/>
      <c r="L211" s="25"/>
      <c r="M211" s="25"/>
      <c r="N211" s="27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</row>
    <row r="212" spans="1:29">
      <c r="A212" s="24"/>
      <c r="B212" s="24"/>
      <c r="C212" s="24"/>
      <c r="D212" s="25"/>
      <c r="E212" s="25"/>
      <c r="F212" s="26"/>
      <c r="G212" s="26"/>
      <c r="H212" s="25"/>
      <c r="I212" s="25"/>
      <c r="J212" s="25"/>
      <c r="K212" s="25"/>
      <c r="L212" s="25"/>
      <c r="M212" s="25"/>
      <c r="N212" s="27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</row>
    <row r="213" spans="1:29">
      <c r="A213" s="24"/>
      <c r="B213" s="24"/>
      <c r="C213" s="24"/>
      <c r="D213" s="25"/>
      <c r="E213" s="25"/>
      <c r="F213" s="26"/>
      <c r="G213" s="26"/>
      <c r="H213" s="25"/>
      <c r="I213" s="25"/>
      <c r="J213" s="25"/>
      <c r="K213" s="25"/>
      <c r="L213" s="25"/>
      <c r="M213" s="25"/>
      <c r="N213" s="27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</row>
    <row r="214" spans="1:29">
      <c r="A214" s="24"/>
      <c r="B214" s="24"/>
      <c r="C214" s="24"/>
      <c r="D214" s="25"/>
      <c r="E214" s="25"/>
      <c r="F214" s="26"/>
      <c r="G214" s="26"/>
      <c r="H214" s="25"/>
      <c r="I214" s="25"/>
      <c r="J214" s="25"/>
      <c r="K214" s="25"/>
      <c r="L214" s="25"/>
      <c r="M214" s="25"/>
      <c r="N214" s="27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</row>
    <row r="215" spans="1:29">
      <c r="A215" s="24"/>
      <c r="B215" s="24"/>
      <c r="C215" s="24"/>
      <c r="D215" s="25"/>
      <c r="E215" s="25"/>
      <c r="F215" s="26"/>
      <c r="G215" s="26"/>
      <c r="H215" s="25"/>
      <c r="I215" s="25"/>
      <c r="J215" s="25"/>
      <c r="K215" s="25"/>
      <c r="L215" s="25"/>
      <c r="M215" s="25"/>
      <c r="N215" s="27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</row>
    <row r="216" spans="1:29" ht="66.75" hidden="1" customHeight="1" outlineLevel="1">
      <c r="A216" s="169"/>
      <c r="B216" s="175"/>
      <c r="C216" s="175"/>
      <c r="D216" s="171"/>
      <c r="E216" s="169"/>
      <c r="F216" s="172"/>
      <c r="G216" s="173"/>
      <c r="H216" s="32"/>
      <c r="I216" s="32"/>
      <c r="J216" s="32"/>
      <c r="K216" s="32"/>
      <c r="L216" s="32"/>
      <c r="M216" s="32"/>
      <c r="N216" s="174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</row>
    <row r="217" spans="1:29" collapsed="1">
      <c r="A217" s="24"/>
      <c r="B217" s="24"/>
      <c r="C217" s="24"/>
      <c r="D217" s="25"/>
      <c r="E217" s="25"/>
      <c r="F217" s="26"/>
      <c r="G217" s="26"/>
      <c r="H217" s="25"/>
      <c r="I217" s="25"/>
      <c r="J217" s="25"/>
      <c r="K217" s="25"/>
      <c r="L217" s="25"/>
      <c r="M217" s="25"/>
      <c r="N217" s="27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</row>
    <row r="218" spans="1:29">
      <c r="A218" s="24"/>
      <c r="B218" s="24"/>
      <c r="C218" s="24"/>
      <c r="D218" s="25"/>
      <c r="E218" s="25"/>
      <c r="F218" s="26"/>
      <c r="G218" s="26"/>
      <c r="H218" s="25"/>
      <c r="I218" s="25"/>
      <c r="J218" s="25"/>
      <c r="K218" s="25"/>
      <c r="L218" s="25"/>
      <c r="M218" s="25"/>
      <c r="N218" s="27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</row>
    <row r="219" spans="1:29">
      <c r="A219" s="24"/>
      <c r="B219" s="24"/>
      <c r="C219" s="24"/>
      <c r="D219" s="25"/>
      <c r="E219" s="25"/>
      <c r="F219" s="26"/>
      <c r="G219" s="26"/>
      <c r="H219" s="25"/>
      <c r="I219" s="25"/>
      <c r="J219" s="25"/>
      <c r="K219" s="25"/>
      <c r="L219" s="25"/>
      <c r="M219" s="25"/>
      <c r="N219" s="27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</row>
    <row r="220" spans="1:29">
      <c r="A220" s="24"/>
      <c r="B220" s="24"/>
      <c r="C220" s="24"/>
      <c r="D220" s="25"/>
      <c r="E220" s="25"/>
      <c r="F220" s="26"/>
      <c r="G220" s="26"/>
      <c r="H220" s="25"/>
      <c r="I220" s="25"/>
      <c r="J220" s="25"/>
      <c r="K220" s="25"/>
      <c r="L220" s="25"/>
      <c r="M220" s="25"/>
      <c r="N220" s="27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</row>
    <row r="221" spans="1:29">
      <c r="A221" s="24"/>
      <c r="B221" s="24"/>
      <c r="C221" s="24"/>
      <c r="D221" s="25"/>
      <c r="E221" s="25"/>
      <c r="F221" s="26"/>
      <c r="G221" s="26"/>
      <c r="H221" s="25"/>
      <c r="I221" s="25"/>
      <c r="J221" s="25"/>
      <c r="K221" s="25"/>
      <c r="L221" s="25"/>
      <c r="M221" s="25"/>
      <c r="N221" s="27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</row>
    <row r="222" spans="1:29">
      <c r="A222" s="24"/>
      <c r="B222" s="24"/>
      <c r="C222" s="24"/>
      <c r="D222" s="25"/>
      <c r="E222" s="25"/>
      <c r="F222" s="26"/>
      <c r="G222" s="26"/>
      <c r="H222" s="25"/>
      <c r="I222" s="25"/>
      <c r="J222" s="25"/>
      <c r="K222" s="25"/>
      <c r="L222" s="25"/>
      <c r="M222" s="25"/>
      <c r="N222" s="27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</row>
    <row r="223" spans="1:29">
      <c r="A223" s="24"/>
      <c r="B223" s="24"/>
      <c r="C223" s="24"/>
      <c r="D223" s="25"/>
      <c r="E223" s="25"/>
      <c r="F223" s="26"/>
      <c r="G223" s="26"/>
      <c r="H223" s="25"/>
      <c r="I223" s="25"/>
      <c r="J223" s="25"/>
      <c r="K223" s="25"/>
      <c r="L223" s="25"/>
      <c r="M223" s="25"/>
    </row>
    <row r="224" spans="1:29" s="23" customFormat="1">
      <c r="A224" s="24"/>
      <c r="B224" s="24"/>
      <c r="C224" s="24"/>
      <c r="D224" s="25"/>
      <c r="E224" s="25"/>
      <c r="F224" s="26"/>
      <c r="G224" s="26"/>
      <c r="H224" s="25"/>
      <c r="I224" s="25"/>
      <c r="J224" s="25"/>
      <c r="K224" s="25"/>
      <c r="L224" s="25"/>
      <c r="M224" s="25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s="23" customFormat="1">
      <c r="A225" s="24"/>
      <c r="B225" s="24"/>
      <c r="C225" s="24"/>
      <c r="D225" s="25"/>
      <c r="E225" s="25"/>
      <c r="F225" s="26"/>
      <c r="G225" s="26"/>
      <c r="H225" s="25"/>
      <c r="I225" s="25"/>
      <c r="J225" s="25"/>
      <c r="K225" s="25"/>
      <c r="L225" s="25"/>
      <c r="M225" s="2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s="23" customFormat="1">
      <c r="A226" s="24"/>
      <c r="B226" s="24"/>
      <c r="C226" s="24"/>
      <c r="D226" s="25"/>
      <c r="E226" s="25"/>
      <c r="F226" s="26"/>
      <c r="G226" s="26"/>
      <c r="H226" s="25"/>
      <c r="I226" s="25"/>
      <c r="J226" s="25"/>
      <c r="K226" s="25"/>
      <c r="L226" s="25"/>
      <c r="M226" s="25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s="23" customFormat="1">
      <c r="A227" s="24"/>
      <c r="B227" s="24"/>
      <c r="C227" s="24"/>
      <c r="D227" s="25"/>
      <c r="E227" s="25"/>
      <c r="F227" s="26"/>
      <c r="G227" s="26"/>
      <c r="H227" s="25"/>
      <c r="I227" s="25"/>
      <c r="J227" s="25"/>
      <c r="K227" s="25"/>
      <c r="L227" s="25"/>
      <c r="M227" s="2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s="23" customFormat="1">
      <c r="A228" s="24"/>
      <c r="B228" s="24"/>
      <c r="C228" s="24"/>
      <c r="D228" s="25"/>
      <c r="E228" s="25"/>
      <c r="F228" s="26"/>
      <c r="G228" s="26"/>
      <c r="H228" s="25"/>
      <c r="I228" s="25"/>
      <c r="J228" s="25"/>
      <c r="K228" s="25"/>
      <c r="L228" s="25"/>
      <c r="M228" s="25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s="23" customFormat="1">
      <c r="A229" s="24"/>
      <c r="B229" s="24"/>
      <c r="C229" s="24"/>
      <c r="D229" s="25"/>
      <c r="E229" s="25"/>
      <c r="F229" s="26"/>
      <c r="G229" s="26"/>
      <c r="H229" s="25"/>
      <c r="I229" s="25"/>
      <c r="J229" s="25"/>
      <c r="K229" s="25"/>
      <c r="L229" s="25"/>
      <c r="M229" s="25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s="23" customFormat="1">
      <c r="A230" s="24"/>
      <c r="B230" s="24"/>
      <c r="C230" s="24"/>
      <c r="D230" s="25"/>
      <c r="E230" s="25"/>
      <c r="F230" s="26"/>
      <c r="G230" s="26"/>
      <c r="H230" s="25"/>
      <c r="I230" s="25"/>
      <c r="J230" s="25"/>
      <c r="K230" s="25"/>
      <c r="L230" s="25"/>
      <c r="M230" s="25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s="23" customFormat="1">
      <c r="A231" s="24"/>
      <c r="B231" s="24"/>
      <c r="C231" s="24"/>
      <c r="D231" s="25"/>
      <c r="E231" s="25"/>
      <c r="F231" s="26"/>
      <c r="G231" s="26"/>
      <c r="H231" s="25"/>
      <c r="I231" s="25"/>
      <c r="J231" s="25"/>
      <c r="K231" s="25"/>
      <c r="L231" s="25"/>
      <c r="M231" s="25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</sheetData>
  <sheetProtection algorithmName="SHA-512" hashValue="6oyQhtJLATAc0y3r9EddMPSFdKKbNfgRReir3Gd+PIe4tz/X7G5kIDzcwXMX/v4Un4DLkHC2NQH44WQpcSnmRg==" saltValue="OOPVduog0t1E//u0VeHppg==" spinCount="100000" sheet="1" objects="1" scenarios="1" selectLockedCells="1"/>
  <mergeCells count="45">
    <mergeCell ref="J1:M1"/>
    <mergeCell ref="J2:J3"/>
    <mergeCell ref="K2:M3"/>
    <mergeCell ref="A206:D206"/>
    <mergeCell ref="A207:D207"/>
    <mergeCell ref="A148:I148"/>
    <mergeCell ref="A149:D149"/>
    <mergeCell ref="B154:C154"/>
    <mergeCell ref="B155:C155"/>
    <mergeCell ref="B156:C156"/>
    <mergeCell ref="B159:C159"/>
    <mergeCell ref="A143:D143"/>
    <mergeCell ref="A104:H104"/>
    <mergeCell ref="A105:H105"/>
    <mergeCell ref="A106:H106"/>
    <mergeCell ref="A108:C108"/>
    <mergeCell ref="A208:D208"/>
    <mergeCell ref="A209:D209"/>
    <mergeCell ref="G2:I3"/>
    <mergeCell ref="A200:E200"/>
    <mergeCell ref="A201:I201"/>
    <mergeCell ref="A202:D202"/>
    <mergeCell ref="A203:D203"/>
    <mergeCell ref="A204:D204"/>
    <mergeCell ref="A205:D205"/>
    <mergeCell ref="B176:C176"/>
    <mergeCell ref="B188:C188"/>
    <mergeCell ref="B189:C189"/>
    <mergeCell ref="A197:I197"/>
    <mergeCell ref="A198:I198"/>
    <mergeCell ref="A199:D199"/>
    <mergeCell ref="H199:I199"/>
    <mergeCell ref="A125:D125"/>
    <mergeCell ref="A136:D136"/>
    <mergeCell ref="B103:C103"/>
    <mergeCell ref="D1:I1"/>
    <mergeCell ref="E2:F2"/>
    <mergeCell ref="E3:F3"/>
    <mergeCell ref="A5:C5"/>
    <mergeCell ref="B6:D6"/>
    <mergeCell ref="A119:H119"/>
    <mergeCell ref="A120:H120"/>
    <mergeCell ref="A121:H121"/>
    <mergeCell ref="A123:H123"/>
    <mergeCell ref="A124:I124"/>
  </mergeCells>
  <conditionalFormatting sqref="F4:H4 F6:G6">
    <cfRule type="cellIs" dxfId="4" priority="5" stopIfTrue="1" operator="equal">
      <formula>0</formula>
    </cfRule>
  </conditionalFormatting>
  <conditionalFormatting sqref="F22:G22">
    <cfRule type="cellIs" dxfId="3" priority="4" stopIfTrue="1" operator="equal">
      <formula>0</formula>
    </cfRule>
  </conditionalFormatting>
  <conditionalFormatting sqref="F70">
    <cfRule type="cellIs" dxfId="2" priority="3" stopIfTrue="1" operator="equal">
      <formula>0</formula>
    </cfRule>
  </conditionalFormatting>
  <conditionalFormatting sqref="J4:L4">
    <cfRule type="cellIs" dxfId="1" priority="2" stopIfTrue="1" operator="equal">
      <formula>0</formula>
    </cfRule>
  </conditionalFormatting>
  <conditionalFormatting sqref="J2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75" fitToHeight="15" orientation="portrait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51201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76200</xdr:rowOff>
              </from>
              <to>
                <xdr:col>3</xdr:col>
                <xdr:colOff>123825</xdr:colOff>
                <xdr:row>0</xdr:row>
                <xdr:rowOff>933450</xdr:rowOff>
              </to>
            </anchor>
          </objectPr>
        </oleObject>
      </mc:Choice>
      <mc:Fallback>
        <oleObject progId="StaticMetafile" shapeId="5120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3" workbookViewId="0">
      <selection activeCell="E5" sqref="E5"/>
    </sheetView>
  </sheetViews>
  <sheetFormatPr defaultRowHeight="14.25"/>
  <cols>
    <col min="1" max="1" width="5.125" customWidth="1"/>
    <col min="2" max="2" width="19.625" customWidth="1"/>
    <col min="3" max="3" width="11.125" bestFit="1" customWidth="1"/>
    <col min="4" max="4" width="13.25" customWidth="1"/>
    <col min="5" max="11" width="11.125" bestFit="1" customWidth="1"/>
    <col min="12" max="12" width="10.25" bestFit="1" customWidth="1"/>
  </cols>
  <sheetData>
    <row r="1" spans="1:16" ht="15" customHeight="1">
      <c r="A1" s="282"/>
      <c r="B1" s="283"/>
      <c r="C1" s="283"/>
      <c r="D1" s="296" t="s">
        <v>336</v>
      </c>
      <c r="E1" s="286" t="s">
        <v>294</v>
      </c>
      <c r="F1" s="286"/>
      <c r="G1" s="286"/>
      <c r="H1" s="286"/>
      <c r="I1" s="286"/>
      <c r="J1" s="287"/>
      <c r="K1" s="290" t="s">
        <v>294</v>
      </c>
      <c r="L1" s="286"/>
      <c r="M1" s="286"/>
      <c r="N1" s="286"/>
      <c r="O1" s="286"/>
      <c r="P1" s="287"/>
    </row>
    <row r="2" spans="1:16" ht="58.5" customHeight="1">
      <c r="A2" s="284"/>
      <c r="B2" s="285"/>
      <c r="C2" s="285"/>
      <c r="D2" s="297"/>
      <c r="E2" s="288"/>
      <c r="F2" s="288"/>
      <c r="G2" s="288"/>
      <c r="H2" s="288"/>
      <c r="I2" s="288"/>
      <c r="J2" s="289"/>
      <c r="K2" s="291"/>
      <c r="L2" s="288"/>
      <c r="M2" s="288"/>
      <c r="N2" s="288"/>
      <c r="O2" s="288"/>
      <c r="P2" s="289"/>
    </row>
    <row r="3" spans="1:16" ht="15">
      <c r="A3" s="222" t="s">
        <v>2</v>
      </c>
      <c r="B3" s="223" t="s">
        <v>319</v>
      </c>
      <c r="C3" s="223" t="s">
        <v>57</v>
      </c>
      <c r="D3" s="223"/>
      <c r="E3" s="221" t="s">
        <v>320</v>
      </c>
      <c r="F3" s="221" t="s">
        <v>321</v>
      </c>
      <c r="G3" s="221" t="s">
        <v>322</v>
      </c>
      <c r="H3" s="221" t="s">
        <v>323</v>
      </c>
      <c r="I3" s="221" t="s">
        <v>324</v>
      </c>
      <c r="J3" s="221" t="s">
        <v>325</v>
      </c>
      <c r="K3" s="221" t="s">
        <v>326</v>
      </c>
      <c r="L3" s="221" t="s">
        <v>327</v>
      </c>
      <c r="M3" s="221" t="s">
        <v>328</v>
      </c>
      <c r="N3" s="221" t="s">
        <v>329</v>
      </c>
      <c r="O3" s="221" t="s">
        <v>330</v>
      </c>
      <c r="P3" s="221" t="s">
        <v>331</v>
      </c>
    </row>
    <row r="4" spans="1:16" ht="15">
      <c r="A4" s="292" t="s">
        <v>142</v>
      </c>
      <c r="B4" s="292"/>
      <c r="C4" s="292"/>
      <c r="D4" s="224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30">
      <c r="A5" s="233">
        <v>1</v>
      </c>
      <c r="B5" s="234" t="str">
        <f>[1]PLAN!B6:D6</f>
        <v>SERVIÇOS PRELIMINARES</v>
      </c>
      <c r="C5" s="225">
        <f>SUM(PLANILHA!K7:K11)</f>
        <v>0</v>
      </c>
      <c r="D5" s="225">
        <f>SUM(E5:P5)</f>
        <v>0</v>
      </c>
      <c r="E5" s="220"/>
      <c r="F5" s="220"/>
      <c r="G5" s="220"/>
      <c r="H5" s="220"/>
      <c r="I5" s="220"/>
      <c r="J5" s="220"/>
      <c r="K5" s="220"/>
      <c r="L5" s="226"/>
      <c r="M5" s="220"/>
      <c r="N5" s="220"/>
      <c r="O5" s="220"/>
      <c r="P5" s="220"/>
    </row>
    <row r="6" spans="1:16" ht="20.25" customHeight="1">
      <c r="A6" s="233">
        <v>2</v>
      </c>
      <c r="B6" s="234" t="str">
        <f>[1]PLAN!D12</f>
        <v>TELHADO</v>
      </c>
      <c r="C6" s="225">
        <f>SUM(PLANILHA!K13:K19)</f>
        <v>0</v>
      </c>
      <c r="D6" s="225">
        <f t="shared" ref="D6:D28" si="0">SUM(E6:P6)</f>
        <v>0</v>
      </c>
      <c r="E6" s="220"/>
      <c r="F6" s="220"/>
      <c r="G6" s="220"/>
      <c r="H6" s="220"/>
      <c r="I6" s="220"/>
      <c r="J6" s="220"/>
      <c r="K6" s="220"/>
      <c r="L6" s="226"/>
      <c r="M6" s="220"/>
      <c r="N6" s="220"/>
      <c r="O6" s="220"/>
      <c r="P6" s="220"/>
    </row>
    <row r="7" spans="1:16" ht="15">
      <c r="A7" s="233">
        <v>3</v>
      </c>
      <c r="B7" s="234" t="str">
        <f>[1]PLAN!D20</f>
        <v>ESTRUTURA</v>
      </c>
      <c r="C7" s="225">
        <f>SUM(PLANILHA!K21:K22)</f>
        <v>0</v>
      </c>
      <c r="D7" s="225">
        <f t="shared" si="0"/>
        <v>0</v>
      </c>
      <c r="E7" s="220"/>
      <c r="F7" s="220"/>
      <c r="G7" s="220"/>
      <c r="H7" s="220"/>
      <c r="I7" s="220"/>
      <c r="J7" s="220"/>
      <c r="K7" s="220"/>
      <c r="L7" s="226"/>
      <c r="M7" s="220"/>
      <c r="N7" s="220"/>
      <c r="O7" s="220"/>
      <c r="P7" s="220"/>
    </row>
    <row r="8" spans="1:16" ht="15">
      <c r="A8" s="233">
        <v>4</v>
      </c>
      <c r="B8" s="234" t="str">
        <f>[1]PLAN!D23</f>
        <v xml:space="preserve">ALVENARIA </v>
      </c>
      <c r="C8" s="225">
        <f>SUM(PLANILHA!K24:K27)</f>
        <v>0</v>
      </c>
      <c r="D8" s="225">
        <f t="shared" si="0"/>
        <v>0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</row>
    <row r="9" spans="1:16" ht="30">
      <c r="A9" s="233">
        <v>5</v>
      </c>
      <c r="B9" s="234" t="str">
        <f>[1]PLAN!D28</f>
        <v>REVESTIMENTE DE PAREDE</v>
      </c>
      <c r="C9" s="225">
        <f>SUM(PLANILHA!K29)</f>
        <v>0</v>
      </c>
      <c r="D9" s="225">
        <f t="shared" si="0"/>
        <v>0</v>
      </c>
      <c r="E9" s="220"/>
      <c r="F9" s="232"/>
      <c r="G9" s="220"/>
      <c r="H9" s="220"/>
      <c r="I9" s="220"/>
      <c r="J9" s="220"/>
      <c r="K9" s="220"/>
      <c r="L9" s="220"/>
      <c r="M9" s="220"/>
      <c r="N9" s="220"/>
      <c r="O9" s="220"/>
      <c r="P9" s="220"/>
    </row>
    <row r="10" spans="1:16" ht="15">
      <c r="A10" s="233">
        <v>6</v>
      </c>
      <c r="B10" s="234" t="str">
        <f>[1]PLAN!D30</f>
        <v xml:space="preserve">PISO </v>
      </c>
      <c r="C10" s="225">
        <f>SUM(PLANILHA!K31:K39)</f>
        <v>0</v>
      </c>
      <c r="D10" s="225">
        <f t="shared" si="0"/>
        <v>0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 ht="15">
      <c r="A11" s="233">
        <v>7</v>
      </c>
      <c r="B11" s="234" t="str">
        <f>[1]PLAN!D40</f>
        <v>INSTALAÇÃO ESGOTO</v>
      </c>
      <c r="C11" s="225">
        <f>SUM(PLANILHA!K41:K44)</f>
        <v>0</v>
      </c>
      <c r="D11" s="225">
        <f t="shared" si="0"/>
        <v>0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spans="1:16" ht="15">
      <c r="A12" s="233"/>
      <c r="B12" s="234" t="str">
        <f>[1]PLAN!D45</f>
        <v>FOSSA</v>
      </c>
      <c r="C12" s="225">
        <f>SUM(PLANILHA!K46:K51)</f>
        <v>0</v>
      </c>
      <c r="D12" s="225">
        <f t="shared" si="0"/>
        <v>0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1:16" ht="30">
      <c r="A13" s="233">
        <v>8</v>
      </c>
      <c r="B13" s="234" t="str">
        <f>[1]PLAN!D52</f>
        <v xml:space="preserve">INSTALAÇÃO HIDRÁULICA </v>
      </c>
      <c r="C13" s="225">
        <f>SUM(PLANILHA!K53:K56)</f>
        <v>0</v>
      </c>
      <c r="D13" s="225">
        <f t="shared" si="0"/>
        <v>0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</row>
    <row r="14" spans="1:16" ht="30">
      <c r="A14" s="233"/>
      <c r="B14" s="234" t="str">
        <f>[1]PLAN!D57</f>
        <v>LOUÇAS /METAIS E BANCADAS</v>
      </c>
      <c r="C14" s="225">
        <f>SUM(PLANILHA!K58:K68)</f>
        <v>0</v>
      </c>
      <c r="D14" s="225">
        <f t="shared" si="0"/>
        <v>0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</row>
    <row r="15" spans="1:16" ht="15">
      <c r="A15" s="233">
        <v>9</v>
      </c>
      <c r="B15" s="234" t="str">
        <f>[1]PLAN!D69</f>
        <v>INSTALAÇÃO GÁS</v>
      </c>
      <c r="C15" s="225">
        <f>SUM(PLANILHA!K70)</f>
        <v>0</v>
      </c>
      <c r="D15" s="225">
        <f t="shared" si="0"/>
        <v>0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</row>
    <row r="16" spans="1:16" ht="30">
      <c r="A16" s="233">
        <v>10</v>
      </c>
      <c r="B16" s="234" t="str">
        <f>[1]PLAN!D71</f>
        <v>INSTALAÇÕES ELÉTRICAS</v>
      </c>
      <c r="C16" s="225">
        <f>SUM(PLANILHA!K72:K83)</f>
        <v>0</v>
      </c>
      <c r="D16" s="225">
        <f t="shared" si="0"/>
        <v>0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</row>
    <row r="17" spans="1:16" ht="15">
      <c r="A17" s="233">
        <v>11</v>
      </c>
      <c r="B17" s="234" t="str">
        <f>[1]PLAN!D84</f>
        <v xml:space="preserve">FORRO    </v>
      </c>
      <c r="C17" s="225">
        <f>SUM(PLANILHA!K85:K86)</f>
        <v>0</v>
      </c>
      <c r="D17" s="225">
        <f t="shared" si="0"/>
        <v>0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</row>
    <row r="18" spans="1:16" ht="15">
      <c r="A18" s="233">
        <v>12</v>
      </c>
      <c r="B18" s="234" t="str">
        <f>[1]PLAN!D87</f>
        <v>PINTURA</v>
      </c>
      <c r="C18" s="225">
        <f>SUM(PLANILHA!K88:K90)</f>
        <v>0</v>
      </c>
      <c r="D18" s="225">
        <f t="shared" si="0"/>
        <v>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</row>
    <row r="19" spans="1:16" ht="15">
      <c r="A19" s="233">
        <v>13</v>
      </c>
      <c r="B19" s="234" t="str">
        <f>[1]PLAN!D91</f>
        <v>ESQUADRIAS</v>
      </c>
      <c r="C19" s="225">
        <f>SUM(PLANILHA!K92:K100)</f>
        <v>0</v>
      </c>
      <c r="D19" s="225">
        <f t="shared" si="0"/>
        <v>0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</row>
    <row r="20" spans="1:16" ht="15">
      <c r="A20" s="233"/>
      <c r="B20" s="234" t="str">
        <f>[1]PLAN!D101</f>
        <v>SERVIÇOS FINAIS</v>
      </c>
      <c r="C20" s="225">
        <f>SUM(PLANILHA!K102:K103)</f>
        <v>0</v>
      </c>
      <c r="D20" s="225">
        <f t="shared" si="0"/>
        <v>0</v>
      </c>
      <c r="E20" s="220"/>
      <c r="F20" s="220"/>
      <c r="G20" s="220"/>
      <c r="H20" s="220"/>
      <c r="I20" s="220"/>
      <c r="J20" s="220"/>
      <c r="K20" s="220"/>
      <c r="L20" s="227"/>
      <c r="M20" s="220"/>
      <c r="N20" s="220"/>
      <c r="O20" s="220"/>
      <c r="P20" s="220"/>
    </row>
    <row r="21" spans="1:16" ht="15">
      <c r="A21" s="233"/>
      <c r="B21" s="235" t="s">
        <v>332</v>
      </c>
      <c r="C21" s="225">
        <f>SUM(C5:C20)</f>
        <v>0</v>
      </c>
      <c r="D21" s="225">
        <f t="shared" si="0"/>
        <v>0</v>
      </c>
      <c r="E21" s="237">
        <f t="shared" ref="E21:P21" si="1">SUM(E5:E20)</f>
        <v>0</v>
      </c>
      <c r="F21" s="237">
        <f t="shared" si="1"/>
        <v>0</v>
      </c>
      <c r="G21" s="237">
        <f t="shared" si="1"/>
        <v>0</v>
      </c>
      <c r="H21" s="237">
        <f t="shared" si="1"/>
        <v>0</v>
      </c>
      <c r="I21" s="237">
        <f t="shared" si="1"/>
        <v>0</v>
      </c>
      <c r="J21" s="237">
        <f t="shared" si="1"/>
        <v>0</v>
      </c>
      <c r="K21" s="237">
        <f t="shared" si="1"/>
        <v>0</v>
      </c>
      <c r="L21" s="237">
        <f t="shared" si="1"/>
        <v>0</v>
      </c>
      <c r="M21" s="237">
        <f t="shared" si="1"/>
        <v>0</v>
      </c>
      <c r="N21" s="237">
        <f t="shared" si="1"/>
        <v>0</v>
      </c>
      <c r="O21" s="237">
        <f t="shared" si="1"/>
        <v>0</v>
      </c>
      <c r="P21" s="237">
        <f t="shared" si="1"/>
        <v>0</v>
      </c>
    </row>
    <row r="22" spans="1:16" ht="15">
      <c r="A22" s="233"/>
      <c r="B22" s="235" t="s">
        <v>333</v>
      </c>
      <c r="C22" s="228"/>
      <c r="D22" s="225">
        <f t="shared" si="0"/>
        <v>0</v>
      </c>
      <c r="E22" s="237">
        <f>C21-E21</f>
        <v>0</v>
      </c>
      <c r="F22" s="237">
        <f>E22-F21</f>
        <v>0</v>
      </c>
      <c r="G22" s="237">
        <f t="shared" ref="G22:P22" si="2">F22-G21</f>
        <v>0</v>
      </c>
      <c r="H22" s="237">
        <f t="shared" si="2"/>
        <v>0</v>
      </c>
      <c r="I22" s="237">
        <f t="shared" si="2"/>
        <v>0</v>
      </c>
      <c r="J22" s="237">
        <f t="shared" si="2"/>
        <v>0</v>
      </c>
      <c r="K22" s="237">
        <f t="shared" si="2"/>
        <v>0</v>
      </c>
      <c r="L22" s="237">
        <f t="shared" si="2"/>
        <v>0</v>
      </c>
      <c r="M22" s="237">
        <f t="shared" si="2"/>
        <v>0</v>
      </c>
      <c r="N22" s="237">
        <f t="shared" si="2"/>
        <v>0</v>
      </c>
      <c r="O22" s="237">
        <f t="shared" si="2"/>
        <v>0</v>
      </c>
      <c r="P22" s="237">
        <f t="shared" si="2"/>
        <v>0</v>
      </c>
    </row>
    <row r="23" spans="1:16" ht="15">
      <c r="A23" s="293" t="s">
        <v>292</v>
      </c>
      <c r="B23" s="294"/>
      <c r="C23" s="295"/>
      <c r="D23" s="225">
        <f t="shared" si="0"/>
        <v>0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</row>
    <row r="24" spans="1:16" ht="30">
      <c r="A24" s="233">
        <v>1</v>
      </c>
      <c r="B24" s="234" t="str">
        <f>[1]PLAN!D109</f>
        <v>INSTALAÇÃO DE REDE DE ALTA TENSÃO</v>
      </c>
      <c r="C24" s="225">
        <f>SUM(PLANILHA!K110:K118)</f>
        <v>0</v>
      </c>
      <c r="D24" s="225">
        <f t="shared" si="0"/>
        <v>0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</row>
    <row r="25" spans="1:16" ht="15">
      <c r="A25" s="233"/>
      <c r="B25" s="235" t="s">
        <v>334</v>
      </c>
      <c r="C25" s="225">
        <f>C24</f>
        <v>0</v>
      </c>
      <c r="D25" s="225">
        <f t="shared" si="0"/>
        <v>0</v>
      </c>
      <c r="E25" s="239">
        <f t="shared" ref="E25:P25" si="3">E24</f>
        <v>0</v>
      </c>
      <c r="F25" s="239">
        <f t="shared" si="3"/>
        <v>0</v>
      </c>
      <c r="G25" s="239">
        <f t="shared" si="3"/>
        <v>0</v>
      </c>
      <c r="H25" s="239">
        <f t="shared" si="3"/>
        <v>0</v>
      </c>
      <c r="I25" s="239">
        <f t="shared" si="3"/>
        <v>0</v>
      </c>
      <c r="J25" s="239">
        <f t="shared" si="3"/>
        <v>0</v>
      </c>
      <c r="K25" s="239">
        <f t="shared" si="3"/>
        <v>0</v>
      </c>
      <c r="L25" s="239">
        <f t="shared" si="3"/>
        <v>0</v>
      </c>
      <c r="M25" s="239">
        <f t="shared" si="3"/>
        <v>0</v>
      </c>
      <c r="N25" s="239">
        <f t="shared" si="3"/>
        <v>0</v>
      </c>
      <c r="O25" s="239">
        <f t="shared" si="3"/>
        <v>0</v>
      </c>
      <c r="P25" s="239">
        <f t="shared" si="3"/>
        <v>0</v>
      </c>
    </row>
    <row r="26" spans="1:16" ht="15">
      <c r="A26" s="229"/>
      <c r="B26" s="235" t="s">
        <v>333</v>
      </c>
      <c r="C26" s="228"/>
      <c r="D26" s="225">
        <f t="shared" si="0"/>
        <v>0</v>
      </c>
      <c r="E26" s="239">
        <f>C24-E24</f>
        <v>0</v>
      </c>
      <c r="F26" s="239">
        <f>E26-F24</f>
        <v>0</v>
      </c>
      <c r="G26" s="239">
        <f t="shared" ref="G26:P26" si="4">F26-G24</f>
        <v>0</v>
      </c>
      <c r="H26" s="239">
        <f t="shared" si="4"/>
        <v>0</v>
      </c>
      <c r="I26" s="239">
        <f t="shared" si="4"/>
        <v>0</v>
      </c>
      <c r="J26" s="239">
        <f t="shared" si="4"/>
        <v>0</v>
      </c>
      <c r="K26" s="239">
        <f t="shared" si="4"/>
        <v>0</v>
      </c>
      <c r="L26" s="239">
        <f t="shared" si="4"/>
        <v>0</v>
      </c>
      <c r="M26" s="239">
        <f t="shared" si="4"/>
        <v>0</v>
      </c>
      <c r="N26" s="239">
        <f t="shared" si="4"/>
        <v>0</v>
      </c>
      <c r="O26" s="239">
        <f t="shared" si="4"/>
        <v>0</v>
      </c>
      <c r="P26" s="239">
        <f t="shared" si="4"/>
        <v>0</v>
      </c>
    </row>
    <row r="27" spans="1:16" ht="15">
      <c r="A27" s="230"/>
      <c r="B27" s="236"/>
      <c r="C27" s="231"/>
      <c r="D27" s="225">
        <f t="shared" si="0"/>
        <v>0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</row>
    <row r="28" spans="1:16" ht="15">
      <c r="A28" s="229"/>
      <c r="B28" s="235" t="s">
        <v>335</v>
      </c>
      <c r="C28" s="225">
        <f>C21+C25</f>
        <v>0</v>
      </c>
      <c r="D28" s="225">
        <f t="shared" si="0"/>
        <v>0</v>
      </c>
      <c r="E28" s="239">
        <f t="shared" ref="E28:P28" si="5">E21+E25</f>
        <v>0</v>
      </c>
      <c r="F28" s="239">
        <f t="shared" si="5"/>
        <v>0</v>
      </c>
      <c r="G28" s="239">
        <f t="shared" si="5"/>
        <v>0</v>
      </c>
      <c r="H28" s="239">
        <f t="shared" si="5"/>
        <v>0</v>
      </c>
      <c r="I28" s="239">
        <f t="shared" si="5"/>
        <v>0</v>
      </c>
      <c r="J28" s="239">
        <f t="shared" si="5"/>
        <v>0</v>
      </c>
      <c r="K28" s="239">
        <f t="shared" si="5"/>
        <v>0</v>
      </c>
      <c r="L28" s="239">
        <f t="shared" si="5"/>
        <v>0</v>
      </c>
      <c r="M28" s="239">
        <f t="shared" si="5"/>
        <v>0</v>
      </c>
      <c r="N28" s="239">
        <f t="shared" si="5"/>
        <v>0</v>
      </c>
      <c r="O28" s="239">
        <f t="shared" si="5"/>
        <v>0</v>
      </c>
      <c r="P28" s="239">
        <f t="shared" si="5"/>
        <v>0</v>
      </c>
    </row>
  </sheetData>
  <sheetProtection selectLockedCells="1"/>
  <mergeCells count="6">
    <mergeCell ref="A1:C2"/>
    <mergeCell ref="E1:J2"/>
    <mergeCell ref="K1:P2"/>
    <mergeCell ref="A4:C4"/>
    <mergeCell ref="A23:C23"/>
    <mergeCell ref="D1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</vt:lpstr>
      <vt:lpstr>CRONOGR</vt:lpstr>
      <vt:lpstr>PLANILHA!Area_de_impressao</vt:lpstr>
      <vt:lpstr>PLANILHA!Titulos_de_impressao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Adriana</cp:lastModifiedBy>
  <cp:lastPrinted>2017-10-20T16:06:06Z</cp:lastPrinted>
  <dcterms:created xsi:type="dcterms:W3CDTF">2012-10-15T18:57:41Z</dcterms:created>
  <dcterms:modified xsi:type="dcterms:W3CDTF">2017-11-02T12:56:31Z</dcterms:modified>
</cp:coreProperties>
</file>