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sumo" sheetId="1" state="visible" r:id="rId2"/>
    <sheet name="Aux Manut" sheetId="2" state="visible" r:id="rId3"/>
    <sheet name="Oper Maq I" sheetId="3" state="visible" r:id="rId4"/>
    <sheet name="Oper Maq II" sheetId="4" state="visible" r:id="rId5"/>
    <sheet name="Aux Agr I" sheetId="5" state="visible" r:id="rId6"/>
    <sheet name="Aux Agr II" sheetId="6" state="visible" r:id="rId7"/>
    <sheet name="Aux Agr III" sheetId="7" state="visible" r:id="rId8"/>
    <sheet name="Aux Agr IV" sheetId="8" state="visible" r:id="rId9"/>
    <sheet name="Uniformes" sheetId="9" state="visible" r:id="rId10"/>
    <sheet name="EPIs" sheetId="10" state="visible" r:id="rId11"/>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<sst xmlns="http://schemas.openxmlformats.org/spreadsheetml/2006/main" count="1802" uniqueCount="260">
  <si>
    <t xml:space="preserve">PLANILHA UTILIZADA PARA REFERÊNCIA NO PE 06/2021 – IFRJ CAMPUS PINHEIRAL</t>
  </si>
  <si>
    <t xml:space="preserve">Cargos de serviços de mão de obra continuada na área de serviços agropecuários e postos </t>
  </si>
  <si>
    <t xml:space="preserve">Cargo</t>
  </si>
  <si>
    <t xml:space="preserve">CBO</t>
  </si>
  <si>
    <t xml:space="preserve">Quantidade</t>
  </si>
  <si>
    <t xml:space="preserve">Custo Unitário (R$)</t>
  </si>
  <si>
    <t xml:space="preserve">Custo Total Mensal (R$)</t>
  </si>
  <si>
    <t xml:space="preserve">Custo Total Anual (R$)</t>
  </si>
  <si>
    <t xml:space="preserve">Aux de Manutenção</t>
  </si>
  <si>
    <t xml:space="preserve">5134-10</t>
  </si>
  <si>
    <t xml:space="preserve">Operador de Máquina I</t>
  </si>
  <si>
    <t xml:space="preserve">7151-45</t>
  </si>
  <si>
    <t xml:space="preserve">Operador de Máquina II</t>
  </si>
  <si>
    <t xml:space="preserve">Aux Agropecuário I</t>
  </si>
  <si>
    <t xml:space="preserve">6210-05</t>
  </si>
  <si>
    <t xml:space="preserve">Aux Agropecuário II</t>
  </si>
  <si>
    <t xml:space="preserve">Aux Agropecuário III</t>
  </si>
  <si>
    <t xml:space="preserve">Aux Agropecuário IV</t>
  </si>
  <si>
    <t xml:space="preserve">Categoria profissional: Auxiliar de Manutenção</t>
  </si>
  <si>
    <t xml:space="preserve">Discriminação dos Serviços</t>
  </si>
  <si>
    <t xml:space="preserve">A</t>
  </si>
  <si>
    <t xml:space="preserve">Data de apresentação da proposta</t>
  </si>
  <si>
    <t xml:space="preserve">B</t>
  </si>
  <si>
    <t xml:space="preserve">Município</t>
  </si>
  <si>
    <t xml:space="preserve">Pinheiral</t>
  </si>
  <si>
    <t xml:space="preserve">C</t>
  </si>
  <si>
    <t xml:space="preserve">Ano do Acordo, Convenção ou Dissídio Coletivo</t>
  </si>
  <si>
    <t xml:space="preserve">D</t>
  </si>
  <si>
    <t xml:space="preserve">Nº de meses de execução contratual</t>
  </si>
  <si>
    <t xml:space="preserve">Identificação do Serviço</t>
  </si>
  <si>
    <t xml:space="preserve">Tipo de Serviço</t>
  </si>
  <si>
    <t xml:space="preserve">Unidade de Medida</t>
  </si>
  <si>
    <t xml:space="preserve">Quantidade total a contratar (em função da unidade de medida)</t>
  </si>
  <si>
    <t xml:space="preserve">Manutenção</t>
  </si>
  <si>
    <t xml:space="preserve">postos</t>
  </si>
  <si>
    <t xml:space="preserve">Dados para composição dos custos referentes à mão-de-obra</t>
  </si>
  <si>
    <t xml:space="preserve">Tipo de serviço (mesmo serviço com características distintas)</t>
  </si>
  <si>
    <t xml:space="preserve">Classificação Brasileira de Ocupações (CBO)</t>
  </si>
  <si>
    <t xml:space="preserve">Salário Nominativo da Categoria Profissional</t>
  </si>
  <si>
    <t xml:space="preserve">Categoria profissional (vinculada à execução contratual)</t>
  </si>
  <si>
    <t xml:space="preserve">Auxiliar de Manutenção</t>
  </si>
  <si>
    <t xml:space="preserve">Data base da categoria (dia/mês/ano)</t>
  </si>
  <si>
    <t xml:space="preserve">MÓDULO 1 - COMPOSIÇÃO DA REMUNERAÇÃO</t>
  </si>
  <si>
    <t xml:space="preserve">COMPOSIÇÃO DA REMUNERAÇÃO</t>
  </si>
  <si>
    <t xml:space="preserve">%</t>
  </si>
  <si>
    <t xml:space="preserve">VALOR (R$)</t>
  </si>
  <si>
    <t xml:space="preserve">Salário Base (Cláusula 03 da CCT)</t>
  </si>
  <si>
    <t xml:space="preserve">Adicional Periculosidade </t>
  </si>
  <si>
    <t xml:space="preserve">Adicional Insalubridade</t>
  </si>
  <si>
    <t xml:space="preserve">Adicional Noturno</t>
  </si>
  <si>
    <t xml:space="preserve">E</t>
  </si>
  <si>
    <t xml:space="preserve">Adicional de Hora Noturna Reduzida</t>
  </si>
  <si>
    <t xml:space="preserve">F</t>
  </si>
  <si>
    <t xml:space="preserve">Outros (especificar)</t>
  </si>
  <si>
    <t xml:space="preserve">TOTAL DO MÓDULO 1</t>
  </si>
  <si>
    <t xml:space="preserve">MÓDULO 2 – ENCARGOS E BENEFÍCIOS ANUAIS, MENSAIS E DIÁRIOS</t>
  </si>
  <si>
    <t xml:space="preserve">Submódulo 2.1 - 13º Salário, Férias e Adicional de Férias</t>
  </si>
  <si>
    <r>
      <rPr>
        <sz val="10"/>
        <rFont val="Arial"/>
        <family val="0"/>
      </rPr>
      <t xml:space="preserve">13 (Décimo-terceiro) salário</t>
    </r>
    <r>
      <rPr>
        <sz val="10"/>
        <color rgb="FFFF0000"/>
        <rFont val="Arial"/>
        <family val="0"/>
      </rPr>
      <t xml:space="preserve"> </t>
    </r>
  </si>
  <si>
    <t xml:space="preserve">Férias e Adicional de Férias</t>
  </si>
  <si>
    <t xml:space="preserve">TOTAL SUBMÓDULO 2.1</t>
  </si>
  <si>
    <t xml:space="preserve">Submódulo 2.2 - GPS, FGTS e Outras Contribuições</t>
  </si>
  <si>
    <t xml:space="preserve">INSS </t>
  </si>
  <si>
    <t xml:space="preserve">Salário Educação </t>
  </si>
  <si>
    <t xml:space="preserve">SAT (Seguro Acidente de Trabalho)</t>
  </si>
  <si>
    <t xml:space="preserve">SESC ou SESI</t>
  </si>
  <si>
    <t xml:space="preserve">SENAI - SENAC </t>
  </si>
  <si>
    <t xml:space="preserve">SEBRAE </t>
  </si>
  <si>
    <t xml:space="preserve">G</t>
  </si>
  <si>
    <t xml:space="preserve">INCRA </t>
  </si>
  <si>
    <t xml:space="preserve">H</t>
  </si>
  <si>
    <t xml:space="preserve">FGTS </t>
  </si>
  <si>
    <t xml:space="preserve">TOTAL SUBMÓDULO 2.2</t>
  </si>
  <si>
    <t xml:space="preserve">Submódulo 2.3 - Benefícios Mensais e Diários</t>
  </si>
  <si>
    <t xml:space="preserve">Transporte (Cláusula 24 da CCT)</t>
  </si>
  <si>
    <t xml:space="preserve">-</t>
  </si>
  <si>
    <t xml:space="preserve">Auxílio-Refeição/Alimentação (Cláusula 23 da CCT)</t>
  </si>
  <si>
    <t xml:space="preserve">Benefício Social Familiar (Cláusula 27 da CCT)</t>
  </si>
  <si>
    <t xml:space="preserve">Contribuição Negocial Patronal (Cláusula 59 da CCT)</t>
  </si>
  <si>
    <t xml:space="preserve">TOTAL SUBMÓDULO 2.3</t>
  </si>
  <si>
    <t xml:space="preserve">QUADRO-RESUMO DO MÓDULO 2 - ENCARGOS, BENEFÍCIOS ANUAIS, MENSAIS E DIÁRIOS</t>
  </si>
  <si>
    <t xml:space="preserve">Módulo 2 - Encargos, Benefícios Anuais, Mensais e Diários</t>
  </si>
  <si>
    <t xml:space="preserve">2.1</t>
  </si>
  <si>
    <t xml:space="preserve">13º Salário, Férias e Adicional de Férias</t>
  </si>
  <si>
    <t xml:space="preserve">2.2</t>
  </si>
  <si>
    <t xml:space="preserve">GPS, FGTS e Outras Contribuições</t>
  </si>
  <si>
    <t xml:space="preserve">2.3</t>
  </si>
  <si>
    <t xml:space="preserve">Benefícios Mensais e Diários</t>
  </si>
  <si>
    <t xml:space="preserve">TOTAL DO MÓDULO 2</t>
  </si>
  <si>
    <t xml:space="preserve">MÓDULO 3 – PROVISÃO PARA RESCISÃO</t>
  </si>
  <si>
    <t xml:space="preserve">PROVISÃO PARA RESCISÃO</t>
  </si>
  <si>
    <t xml:space="preserve">Aviso Prévio Indenizado</t>
  </si>
  <si>
    <t xml:space="preserve">Incidência do FGTS sobre Aviso Prévio Indenizado</t>
  </si>
  <si>
    <t xml:space="preserve">Multa do FGTS e Contribuição Social sobre o Aviso Prévio Indenizado</t>
  </si>
  <si>
    <t xml:space="preserve">Aviso Prévio Trabalhado </t>
  </si>
  <si>
    <t xml:space="preserve">Incidência de GPS, FGTS e outras contribuições sobre Aviso Prévio Trabalhado</t>
  </si>
  <si>
    <t xml:space="preserve">Multa do FGTS e Contribuição Social sobre o Aviso Prévio Trabalhado. </t>
  </si>
  <si>
    <t xml:space="preserve">TOTAL DO MÓDULO 3</t>
  </si>
  <si>
    <t xml:space="preserve">MÓDULO 4 – CUSTO DE REPOSIÇÃO DO PROFISSIONAL AUSENTE</t>
  </si>
  <si>
    <t xml:space="preserve">Submódulo 4.1 - Substituto nas Ausências Legais</t>
  </si>
  <si>
    <t xml:space="preserve">Substituto na cobertura de Férias </t>
  </si>
  <si>
    <t xml:space="preserve">Substituto na cobertura de Ausências Legais</t>
  </si>
  <si>
    <t xml:space="preserve">Substituto na cobertura de Licença Paternidade</t>
  </si>
  <si>
    <r>
      <rPr>
        <sz val="10"/>
        <rFont val="Arial"/>
        <family val="0"/>
      </rPr>
      <t xml:space="preserve">Substituto na cobertura de Ausência por Acidente de Trabalho</t>
    </r>
    <r>
      <rPr>
        <sz val="10"/>
        <color rgb="FFFF0000"/>
        <rFont val="Arial"/>
        <family val="0"/>
      </rPr>
      <t xml:space="preserve"> </t>
    </r>
  </si>
  <si>
    <t xml:space="preserve">Substituto na cobertura de Afastamento Maternidade</t>
  </si>
  <si>
    <t xml:space="preserve">Substituto na cobertura de Outras Ausências (especificar)</t>
  </si>
  <si>
    <t xml:space="preserve">TOTAL SUBMÓDULO 4.1</t>
  </si>
  <si>
    <t xml:space="preserve">Submódulo 4.2 - Substituto na Intrajornada</t>
  </si>
  <si>
    <t xml:space="preserve">Intervalo para Repouso ou Alimentação</t>
  </si>
  <si>
    <t xml:space="preserve">TOTAL SUBMÓDULO 4.2</t>
  </si>
  <si>
    <t xml:space="preserve">QUADRO-RESUMO DO MÓDULO 4 - CUSTO DE REPOSIÇÃO DO PROFISSIONAL AUSENTE</t>
  </si>
  <si>
    <t xml:space="preserve">Módulo 4 - Custo de Reposição do Profissional Ausente</t>
  </si>
  <si>
    <t xml:space="preserve">4.1</t>
  </si>
  <si>
    <t xml:space="preserve">Substituto nas Ausências Legais</t>
  </si>
  <si>
    <t xml:space="preserve">4.2</t>
  </si>
  <si>
    <t xml:space="preserve">Substituto na Intrajornada</t>
  </si>
  <si>
    <t xml:space="preserve">TOTAL DO MÓDULO 4</t>
  </si>
  <si>
    <t xml:space="preserve">MÓDULO 5 – INSUMOS DIVERSOS</t>
  </si>
  <si>
    <t xml:space="preserve">INSUMOS DIVERSOS</t>
  </si>
  <si>
    <t xml:space="preserve">Uniformes (Cláusula 35 da CCT)</t>
  </si>
  <si>
    <t xml:space="preserve">Materiais</t>
  </si>
  <si>
    <t xml:space="preserve">Equipamentos (EPIs)</t>
  </si>
  <si>
    <t xml:space="preserve">TOTAL DO MÓDULO 5</t>
  </si>
  <si>
    <t xml:space="preserve">MÓDULO 6 – CUSTOS INDIRETOS, TRIBUTOS E LUCRO</t>
  </si>
  <si>
    <t xml:space="preserve">CUSTOS INDIRETOS, TRIBUTOS E LUCRO</t>
  </si>
  <si>
    <t xml:space="preserve">Custos Indiretos</t>
  </si>
  <si>
    <t xml:space="preserve">Lucro</t>
  </si>
  <si>
    <t xml:space="preserve">TRIBUTOS</t>
  </si>
  <si>
    <t xml:space="preserve">C.1</t>
  </si>
  <si>
    <t xml:space="preserve">PIS</t>
  </si>
  <si>
    <t xml:space="preserve">C.2</t>
  </si>
  <si>
    <t xml:space="preserve">COFINS</t>
  </si>
  <si>
    <t xml:space="preserve">C.3</t>
  </si>
  <si>
    <t xml:space="preserve">ISS</t>
  </si>
  <si>
    <t xml:space="preserve">TOTAL DO MÓDULO 6</t>
  </si>
  <si>
    <t xml:space="preserve">a)</t>
  </si>
  <si>
    <t xml:space="preserve">Tributos % = To = .............................................................</t>
  </si>
  <si>
    <t xml:space="preserve">b)</t>
  </si>
  <si>
    <t xml:space="preserve">(Total dos Módulos 1, 2, 3, 4 e 5+ Custos indiretos + lucro)= Po = ...................................</t>
  </si>
  <si>
    <t xml:space="preserve">c)</t>
  </si>
  <si>
    <t xml:space="preserve">Po / (1 - To) = P1 = ..............................................................................</t>
  </si>
  <si>
    <t xml:space="preserve">Valor dos Tributos = P1 - Po</t>
  </si>
  <si>
    <t xml:space="preserve">QUADRO RESUMO DO CUSTO POR EMPREGADO</t>
  </si>
  <si>
    <t xml:space="preserve">Mão-de-Obra vinculada à execução contratual (valor por empregado)</t>
  </si>
  <si>
    <t xml:space="preserve">Subtotal (A + B + C + D + E)</t>
  </si>
  <si>
    <t xml:space="preserve">PREÇO TOTAL POR EMPREGADO</t>
  </si>
  <si>
    <t xml:space="preserve">FATOR K</t>
  </si>
  <si>
    <t xml:space="preserve">PREÇO MENSAL</t>
  </si>
  <si>
    <t xml:space="preserve">PREÇO GLOBAL</t>
  </si>
  <si>
    <t xml:space="preserve">Categoria profissional: Operador de Máquinas I</t>
  </si>
  <si>
    <t xml:space="preserve">Operador de Máquina</t>
  </si>
  <si>
    <t xml:space="preserve">7151-45 </t>
  </si>
  <si>
    <t xml:space="preserve">Quadro Resumo - VALOR MENSAL DOS SERVIÇOS</t>
  </si>
  <si>
    <t xml:space="preserve">Tipo de Serviço (A)</t>
  </si>
  <si>
    <t xml:space="preserve">Valor Por Empregado(B)</t>
  </si>
  <si>
    <t xml:space="preserve">Qde de Empregados por posto ( C )</t>
  </si>
  <si>
    <t xml:space="preserve">Valor Proposto por Posto (D) = (B x C)</t>
  </si>
  <si>
    <t xml:space="preserve">Qde Postos (E)</t>
  </si>
  <si>
    <t xml:space="preserve">Serviço 1 (indicar)</t>
  </si>
  <si>
    <t xml:space="preserve">R$</t>
  </si>
  <si>
    <t xml:space="preserve">Serviço 2 (indicar)</t>
  </si>
  <si>
    <t xml:space="preserve">Serviço 3 (indicar)</t>
  </si>
  <si>
    <t xml:space="preserve">Serviço ... (indicar)</t>
  </si>
  <si>
    <t xml:space="preserve">VALOR MENSAL DOS SERVIÇOS (I + II + III + ...)</t>
  </si>
  <si>
    <t xml:space="preserve">Anexo III-D</t>
  </si>
  <si>
    <t xml:space="preserve">Quadro Demonstrativo - VALOR GLOBAL DA PROPOSTA</t>
  </si>
  <si>
    <t xml:space="preserve">VALOR GLOBAL DA PROPOSTA</t>
  </si>
  <si>
    <t xml:space="preserve">Descrição</t>
  </si>
  <si>
    <t xml:space="preserve">Valor proposto por unidade de medida*</t>
  </si>
  <si>
    <t xml:space="preserve">Valor mensal do serviço</t>
  </si>
  <si>
    <t xml:space="preserve">Valor Global da Proposta (valor mensal do serviço X nº meses do contrato).</t>
  </si>
  <si>
    <t xml:space="preserve">TOTAL</t>
  </si>
  <si>
    <t xml:space="preserve">Nota(1):</t>
  </si>
  <si>
    <t xml:space="preserve">Informar o valor da unidade de medida por tipo de serviço.</t>
  </si>
  <si>
    <t xml:space="preserve">Categoria profissional: Operador de Máquinas II</t>
  </si>
  <si>
    <t xml:space="preserve">Categoria profissional: Auxiliar Agropecuário I</t>
  </si>
  <si>
    <t xml:space="preserve">Auxiliar Agropecuário I</t>
  </si>
  <si>
    <t xml:space="preserve">Auxiliar Agropecuário</t>
  </si>
  <si>
    <t xml:space="preserve">Servente</t>
  </si>
  <si>
    <t xml:space="preserve">Categoria profissional: Auxiliar Agropecuário II</t>
  </si>
  <si>
    <t xml:space="preserve">Auxiliar Agropecuário II</t>
  </si>
  <si>
    <t xml:space="preserve">Categoria profissional: Auxiliar Agropecuário III</t>
  </si>
  <si>
    <t xml:space="preserve">Auxiliar Agropecuário III</t>
  </si>
  <si>
    <t xml:space="preserve">Categoria profissional: Auxiliar Agropecuário IV</t>
  </si>
  <si>
    <t xml:space="preserve">Auxiliar Agropecuário IV</t>
  </si>
  <si>
    <t xml:space="preserve">Item</t>
  </si>
  <si>
    <t xml:space="preserve">Produtos</t>
  </si>
  <si>
    <t xml:space="preserve">Descrição Uniformes</t>
  </si>
  <si>
    <t xml:space="preserve">Unid</t>
  </si>
  <si>
    <t xml:space="preserve">Período de entrega</t>
  </si>
  <si>
    <t xml:space="preserve">Código</t>
  </si>
  <si>
    <t xml:space="preserve">Média de Valor Unit.</t>
  </si>
  <si>
    <t xml:space="preserve">Aux Agropec. I</t>
  </si>
  <si>
    <t xml:space="preserve">Aux Agropec. II</t>
  </si>
  <si>
    <t xml:space="preserve">Aux Agropec. III</t>
  </si>
  <si>
    <t xml:space="preserve">Aux Agropec. IV</t>
  </si>
  <si>
    <t xml:space="preserve">Bota de pvc de cano longo</t>
  </si>
  <si>
    <t xml:space="preserve">Bota de segurança confeccionada em pvc, cor preta/branca, solado antiderrapante na cor creme ou branco, acabamento interno com meia (forro) de poliéster na cor branca e cano longo (32cm).</t>
  </si>
  <si>
    <t xml:space="preserve">Par</t>
  </si>
  <si>
    <t xml:space="preserve">Anual</t>
  </si>
  <si>
    <t xml:space="preserve">Botina de segurança c/ elástico </t>
  </si>
  <si>
    <t xml:space="preserve">Botina de segurança em couro vaqueta relax cano médio sem cadarço, sem componentes metálicos, solado em poliuretano bi densidade injetado diretamente cabedal, calcanhar com dorso acolchoado, na cor preta. </t>
  </si>
  <si>
    <t xml:space="preserve">Calça com reforço</t>
  </si>
  <si>
    <t xml:space="preserve">Material: confeccionado em brim; com reforço no joelho e nos bolsos, elástico e cadarço na cintura, sem zíper; 3 bolsos: 1 traseiro e 2 frontais. Tamanho P/M/G/GG/XG. </t>
  </si>
  <si>
    <t xml:space="preserve">Camisa operacional de manga curta</t>
  </si>
  <si>
    <t xml:space="preserve">Material: camisa modelo profissional de malha gola careca, manga curta, com logotipo em silk no peito e nas costas. Tamanhos P/M/G/GG/XG.</t>
  </si>
  <si>
    <t xml:space="preserve">Camisa operacional de manga longa</t>
  </si>
  <si>
    <t xml:space="preserve">Material: camisa modelo profissional em brim leve, fechada, confeccionada com gola polo (com botões). Manga longa, com logotipo silkado no peito e nas costas. Tamanhos: P/M/G/GG/XG.</t>
  </si>
  <si>
    <t xml:space="preserve">Custo anual por funcionário</t>
  </si>
  <si>
    <t xml:space="preserve">Custo mensal por funcionário</t>
  </si>
  <si>
    <t xml:space="preserve">Descrição EPI´s</t>
  </si>
  <si>
    <t xml:space="preserve">Capa de chuva</t>
  </si>
  <si>
    <t xml:space="preserve">A capa é composta de peça única confeccionada em tecido sintético revestido em pvc em ambos os lados, com espessura mínima de 0,35mm, impermeável, resistente e flexível, na cor amarela, fechamento frontal através de botões de pressão, manga longa que permita amplo movimento. As costuras devem ser seladas por solda eletrônica, proporcionando a mesma impermeabilidade do tecido. Tamanho m comprimento = 95 cm; largura = 60 cm; manga = 72 cm ou tamanho g: unid. Comprimento = 1,00 cm; largura = 65 cm; manga = 72 cm </t>
  </si>
  <si>
    <t xml:space="preserve">Loção repelente contra insetos</t>
  </si>
  <si>
    <t xml:space="preserve">Repelente corporal em loção de longa duração, com icaridina em sua fórmula. Oferece proteção contra os insetos voadores, inclusive o mosquito que transmite dengue, zika e chikungunya é a base de água, sem fragrância e testado dermatologicamente. Pode ser utilizado por toda a família, inclusive crianças a partir de 6 meses. Duração por até 5 horas.</t>
  </si>
  <si>
    <t xml:space="preserve">Embalagem 150 mL</t>
  </si>
  <si>
    <t xml:space="preserve">Luva de látex punho 20 cm</t>
  </si>
  <si>
    <t xml:space="preserve">Luva de látex de borracha natural, anatômica, espessura 0,60 mm, sem revestimento interno (flocos), superfície externa antiderrapante (na palma e nos dedos), cor amarela e verde, acondicionada em uma embalagem plástica individual. Tam G.</t>
  </si>
  <si>
    <t xml:space="preserve">Luva de procedimento palma lisa</t>
  </si>
  <si>
    <t xml:space="preserve">Especificações técnicas: luva de segurança para procedimento não cirúrgicos, confeccionada em látex (borracha natural), ambidestra (pode ser utilizada em ambas as mãos, independente do lado), lubrificada com pó bio absorvível. Tamanho: m em caixas com 100 mãos (50 pares) ou tamanho: g em caixas com 100 mãos (50 pares). Uso: proteção das mãos do usuário como auxiliar em procedimentos não cirúrgicos em áreas médico hospitalar, odontologia, laboratórios e em ambulatórios. Pode ser utilizada em atividades industriais leves (atividades que envolvam líquidos não químicos). Aplicação: em área médica hospitalar, odontologia, laboratórios e em ambulatórios não cirúrgicos.</t>
  </si>
  <si>
    <t xml:space="preserve">Caixa com 100 unids</t>
  </si>
  <si>
    <t xml:space="preserve">Luva de raspa com reforço p20</t>
  </si>
  <si>
    <t xml:space="preserve">Luva em raspa, punho 20 cm com tira de reforço externo entre o polegar e o indicador, reforço interno na palma da mão e dedos e costura em nylon. Tamanho único. </t>
  </si>
  <si>
    <t xml:space="preserve">Luvas vaqueta cano curto com reforço - dorso em raspa</t>
  </si>
  <si>
    <t xml:space="preserve"> Luva de segurança, com dedos e polegar em raspa natural e palma confeccionada em vaqueta natural. Possui reforço palmar interno em vaqueta natural e elástico no dorso, acabamento em viés e costurada com linha de nylon.</t>
  </si>
  <si>
    <t xml:space="preserve">Luva tricotada pigmentada 4 fios</t>
  </si>
  <si>
    <t xml:space="preserve">Luva de segurança, confeccionada em quatro fios de algodão cru tricotado em uma só peça, com pigmento em pvc preto na palma, punho curto, acabamento em overloque e punho com elástico. Tamanho: único.</t>
  </si>
  <si>
    <t xml:space="preserve">Óculos de segurança incolor</t>
  </si>
  <si>
    <t xml:space="preserve">Material: óculos de segurança com armação convencional injetada em acetato de celulose, policarbonato ou propionato, hastes tipo espátula com protetores laterais não perfurados injetados na mesma peça e articulados nos aros, lentes de policarbonato incolor, anti embaçante. Tamanho: único com regulagem/ajuste. </t>
  </si>
  <si>
    <t xml:space="preserve">Protetor auditivo do tipo plug moldado</t>
  </si>
  <si>
    <t xml:space="preserve">Protetor auricular tipo plug, atenuação de nrrsf 16 db, composto de três flanges de silicone macias e cônicas, pré-moldadas, flexíveis, antialérgicas, laváveis, reutilizáveis, tamanho único, moldável a diferentes canais auditivos, em cores variáveis e com cordão. </t>
  </si>
  <si>
    <t xml:space="preserve">Protetor solar FPS 50</t>
  </si>
  <si>
    <r>
      <rPr>
        <sz val="9"/>
        <rFont val="Calibri"/>
        <family val="2"/>
      </rPr>
      <t xml:space="preserve"> Protetor Solar FPS 50 - indicado para corpo e rosto e p</t>
    </r>
    <r>
      <rPr>
        <b val="true"/>
        <sz val="9"/>
        <rFont val="Calibri"/>
        <family val="2"/>
      </rPr>
      <t xml:space="preserve">ara todos os tipos de pele - Textura:</t>
    </r>
    <r>
      <rPr>
        <sz val="9"/>
        <rFont val="Calibri"/>
        <family val="2"/>
      </rPr>
      <t xml:space="preserve"> Cremosa. 120 mL</t>
    </r>
  </si>
  <si>
    <t xml:space="preserve">Respirador pff1 </t>
  </si>
  <si>
    <t xml:space="preserve">Máscara descartável dobrável sem manutenção com ou sem válvula de exalação. Fabricado com quatro camadas de materiais de não tecido, sendo aparte externa composta de não tecido cor azul ou branco tratada com material para não absorção de fluidos líquidos que protege a camada estrutural e o filtro eletrostático. Internamente é adicionado não tecido antialérgico para contato facial. Neste conjunto é fixa do uma cinta elástica deslizante, e um clipe metálico para selagem sobre o septo nasal.</t>
  </si>
  <si>
    <t xml:space="preserve">Respirador pff2 com válvula</t>
  </si>
  <si>
    <t xml:space="preserve">Feito em malha de polipropileno com tratamento anti estático; possui dois elásticos de ajuste para a cabeça e pescoço, espuma interna na ponte nasal e clipe metálico para ajuste da selagem; possui válvula de exalação; Proteção contra poeiras, névoas e fumos; Aplicação nas atividades de moagem, britagem, mineração, solda, cimenteiras, polimentos, ferramentarias, indústrias de tecidos, dentre outras;</t>
  </si>
  <si>
    <t xml:space="preserve">Avental de Segurança</t>
  </si>
  <si>
    <t xml:space="preserve">Avental de segurança confeccionado em raspa, tiras em raspa para ajuste no pescoço e na cintura presas por meio de a ajuste no pescoço e na cintura presas por meio de arrebites e fivelas rebites e fivelas unid. Metálicas para ajustes -tamanho 1,20 x 0,70 m.</t>
  </si>
  <si>
    <t xml:space="preserve">Botina de segurança com biqueira de composite</t>
  </si>
  <si>
    <t xml:space="preserve">Botina de segurança em couro curtido, com bico de composite. Cabedal em couro curtido ao cromo estampa relax, forração em não tecido, cano com forro em poliéster cinza dublado com manta, dorso com espuma em pu, fechamento com elásticos nas laterais. Palmilha de montagem sintética não tecido antimicrobiano. Solado em duas camadas de poliuretano (pu) expandido biodiversidade, injetado diretamente no cabedal, sendo a 1ª camada (entressola) macia e leve proporcionando maior conforto, e a 2ª camada resistente a objetos cortantes, perfurantes e abrasão, com sistema shock absorvedor para melhor mobilidade ao caminhar. </t>
  </si>
  <si>
    <t xml:space="preserve">Calça de proteção</t>
  </si>
  <si>
    <t xml:space="preserve">Confeccionada com tecido externo em 100%, poliéster. Proteção interna em poliéster de alta tenacidade, com 8 camadas. Forro interno em jersey. Botão de pressão metálico. Zíper (15 cm) na braguilha em metal ou nylon. Cordão na barra da calça para ajuste. Calça costurada com linha 100% poliéster número 140, com reforço no cavalo (entre pernas), deve ter 7 passantes para cinto, bolso traseiro com lapela e proteção interna anti corte protegendo a parte frontal e traseira da perna na altura da virilha até o tornozelo. </t>
  </si>
  <si>
    <t xml:space="preserve">Capacete de segurança com protetor facial telado e abafador</t>
  </si>
  <si>
    <t xml:space="preserve">Composição: o capacete completo é composto de um capacete, um suporte/adaptador, um protetor auricular tipo concha e um protetor facial tipo tela de nylon. Protetor auricular tipo concha: é constituído de dois abafadores em forma de concha com atenuação mínima de 17 db (a) nrrsf, sendo este de meia haste (para encaixe no suporte). Protetor facial tipo tela: fabricado em nylon na cor preta, borda em polipropileno e furos na extremidade para fixação do protetor facial ao suporte do capacete. Capacete de segurança: em plástico de polietileno, classificação a/b, com aba frontal, nervura central no capacete para reforço e fendas (slot) laterais para adaptação de protetores faciais e auriculares tipo concha, suspensão/ carneira em plástico de polietileno, fixada através de 4 pontos de encaixe, com tira absorvente de espuma sintética na testa e de regulagem simples. </t>
  </si>
  <si>
    <t xml:space="preserve">Jaqueta</t>
  </si>
  <si>
    <t xml:space="preserve">Em poliéster manga comprida e bolso frontal; fechamento em velcro. </t>
  </si>
  <si>
    <t xml:space="preserve">Luva de operador de motosserra em vaqueta/nylon – cinco dedos</t>
  </si>
  <si>
    <t xml:space="preserve">Luva de segurança para operador de moto serra confeccionada em vaqueta na cor natural, com reforço externo em couro de vaqueta na cor natural, reforço interno nas pontas dos dedos em couro de raspa, com dorso e punho em nylon na cor laranja. Possui cinco dedos, punho com 9 cm de comprimento com elástico para melhor fixação e fechamento com velcro de 5 cm.</t>
  </si>
  <si>
    <t xml:space="preserve">Óculos de segurança lente escura</t>
  </si>
  <si>
    <t xml:space="preserve">Armação a) deve ser de modelo anatômico, ajustável a qualquer tipo de rosto. B) deve envolver a região dos olhos, provendo proteção superior e lateral. C) deve ser de primeira qualidade, com design moderno e de uso confortável. D) deve ser isenta de partes metálicas. E) características de inflamabilidade: os óculos não devem sofrer ignição após exposição à chama durante 3,0 s. Lentes a) as lentes devem ser 100% policarbonato resistente a impacto. B) as lentes não devem provocar distorção das imagens. C) as lentes não devem distorcer as cores principais do espectro. D) as lentes devem ser anti embaçantes. E) as lentes podem ser nas cores incolor, cinza ou preto. F) a espessura mínima das lentes deverá ser 2,0 mm. Transmitância das lentes incolores - transmitância luminosa (380-780 nm) = maior que 87% transmitância das lentes escuras características mínimas de transmitância: a) transmitância luminosa (380-780 nm) = menor que 20% b) transmitância no infravermelho (780-1200 nm) = menor que 40% c) transmitância no ultravioleta distante (200-315 nm) = menor que 0,08% d) transmitância no ultravioleta próximo (315 – 385 nm) = menor que 0,08% observação: para lentes escuras, a tonalidade mínima deverá ser equivalente ao 2.0 e a mínima ao 3,0. </t>
  </si>
  <si>
    <t xml:space="preserve">Perneira</t>
  </si>
  <si>
    <t xml:space="preserve">Couro sintético (bedin) de 15mm de espessura, forrada internamente, em peça única (para sobrepor sobre vestimenta – sem ajuste/regulagem de altura), contendo três lâminas de aço na parte frontal da perneira, de 16 cm de comprimento e 0,6 mm de espessura, sem furos nas laterais e fechamento em velcro. Medidas: 40 cm de comprimento na frente, 20 cm de comprimento atrás, 9 cm de comprimento sobre o metatarso, 0,8 cm de espessura e 40 cm de circunferência. </t>
  </si>
  <si>
    <t xml:space="preserve">Protetor auricular tipo concha</t>
  </si>
  <si>
    <t xml:space="preserve">Protetores auditivos, compostos de conchas acústicas de plástico, recobertas em espuma de poliéster, acolchoadas com selo de material atóxico, arcos flexíveis, injetados em material inquebrável, com conexão com retentores, permitindo sua colocação sobre a cabeça.</t>
  </si>
  <si>
    <t xml:space="preserve">Macacão de Proteção tipo industrial</t>
  </si>
  <si>
    <t xml:space="preserve">Material: macacão confeccionado em brim, com fechamento feito através de botões com proteção superior; possui elástico na cintura; manga curta; bolsos laterais na parte superior, inferior e dorsal. Cor: azul. Tamanho: P/M/G/GG/XG.</t>
  </si>
  <si>
    <t xml:space="preserve">Abafador</t>
  </si>
  <si>
    <t xml:space="preserve">Abafador Construída de lâmina (‘flap’) de borracha compacta, sem furos, parafusada em armação de ferro em forma de T com furação para 4 parafusos, e angulação de 45o para maior ergonomia do operador durante o combate.• Lâmina de borracha compacta com duas lonas internas• Cabo de madeira torneado e lixado• Suporte de ferro angulado – 45° em forma de “T”</t>
  </si>
  <si>
    <t xml:space="preserve">Luva de Couro grosso</t>
  </si>
  <si>
    <t xml:space="preserve">Luva de Combate a incêndio Couro grosso de vaca: confere uma resistência superior à abrasão e aos furos. Camada confortável: com tecidos com propriedades de resistência ao fogo.Especificação:Modelo: DA-075Material: Pano impermeável retardador de chamasComprimento: 25cmFaixa de uso: proteção contra fogoCor: Vermelho alaranjado</t>
  </si>
</sst>
</file>

<file path=xl/styles.xml><?xml version="1.0" encoding="utf-8"?>
<styleSheet xmlns="http://schemas.openxmlformats.org/spreadsheetml/2006/main">
  <numFmts count="14">
    <numFmt numFmtId="164" formatCode="General"/>
    <numFmt numFmtId="165" formatCode="&quot; R$ &quot;* #,##0.00\ ;&quot; R$ &quot;* \(#,##0.00\);&quot; R$ &quot;* \-#\ ;\ @\ "/>
    <numFmt numFmtId="166" formatCode="[$R$-416]\ #,##0.00;[RED]\-[$R$-416]\ #,##0.00"/>
    <numFmt numFmtId="167" formatCode="[$R$-416]\ * #,##0.00\ ;\-[$R$-416]\ * #,##0.00\ ;[$R$-416]\ * \-#\ ;\ @\ "/>
    <numFmt numFmtId="168" formatCode="d/m/yyyy"/>
    <numFmt numFmtId="169" formatCode="0"/>
    <numFmt numFmtId="170" formatCode="&quot;R$ &quot;#,##0.00\ ;[RED]&quot;(R$ &quot;#,##0.00\)"/>
    <numFmt numFmtId="171" formatCode="0.00"/>
    <numFmt numFmtId="172" formatCode="0%"/>
    <numFmt numFmtId="173" formatCode="0.00%"/>
    <numFmt numFmtId="174" formatCode="0.000%"/>
    <numFmt numFmtId="175" formatCode="0.0%"/>
    <numFmt numFmtId="176" formatCode="General"/>
    <numFmt numFmtId="177" formatCode="\ * #,##0.00\ ;\-* #,##0.00\ ;\ * \-#\ ;\ @\ "/>
  </numFmts>
  <fonts count="19">
    <font>
      <sz val="10"/>
      <name val="Arial"/>
      <family val="0"/>
    </font>
    <font>
      <sz val="10"/>
      <name val="Arial"/>
      <family val="0"/>
    </font>
    <font>
      <sz val="10"/>
      <name val="Arial"/>
      <family val="0"/>
    </font>
    <font>
      <sz val="10"/>
      <name val="Arial"/>
      <family val="0"/>
    </font>
    <font>
      <b val="true"/>
      <u val="single"/>
      <sz val="20"/>
      <name val="Arial"/>
      <family val="0"/>
    </font>
    <font>
      <sz val="10"/>
      <name val="Arial"/>
      <family val="2"/>
    </font>
    <font>
      <sz val="14"/>
      <color rgb="FF000000"/>
      <name val="Times New Roman"/>
      <family val="1"/>
    </font>
    <font>
      <sz val="12"/>
      <color rgb="FF000000"/>
      <name val="Times New Roman"/>
      <family val="1"/>
    </font>
    <font>
      <b val="true"/>
      <sz val="12"/>
      <name val="Arial"/>
      <family val="2"/>
    </font>
    <font>
      <b val="true"/>
      <sz val="12"/>
      <color rgb="FFC9211E"/>
      <name val="Arial"/>
      <family val="2"/>
    </font>
    <font>
      <b val="true"/>
      <sz val="10"/>
      <name val="Arial"/>
      <family val="2"/>
    </font>
    <font>
      <sz val="10"/>
      <color rgb="FFFF0000"/>
      <name val="Arial"/>
      <family val="0"/>
    </font>
    <font>
      <b val="true"/>
      <sz val="10"/>
      <color rgb="FFFF0000"/>
      <name val="Arial"/>
      <family val="2"/>
    </font>
    <font>
      <sz val="10"/>
      <color rgb="FFFF0000"/>
      <name val="Arial"/>
      <family val="2"/>
    </font>
    <font>
      <sz val="9"/>
      <name val="Calibri"/>
      <family val="2"/>
    </font>
    <font>
      <b val="true"/>
      <sz val="9"/>
      <name val="Calibri"/>
      <family val="2"/>
    </font>
    <font>
      <sz val="10"/>
      <name val="Calibri"/>
      <family val="2"/>
    </font>
    <font>
      <sz val="9"/>
      <name val="Arial"/>
      <family val="2"/>
    </font>
    <font>
      <b val="true"/>
      <sz val="9"/>
      <color rgb="FF000000"/>
      <name val="Calibri"/>
      <family val="2"/>
    </font>
  </fonts>
  <fills count="14">
    <fill>
      <patternFill patternType="none"/>
    </fill>
    <fill>
      <patternFill patternType="gray125"/>
    </fill>
    <fill>
      <patternFill patternType="solid">
        <fgColor rgb="FFCCCCCC"/>
        <bgColor rgb="FFC0C0C0"/>
      </patternFill>
    </fill>
    <fill>
      <patternFill patternType="solid">
        <fgColor rgb="FFEFEFEF"/>
        <bgColor rgb="FFEAF1DD"/>
      </patternFill>
    </fill>
    <fill>
      <patternFill patternType="solid">
        <fgColor rgb="FFFFFF00"/>
        <bgColor rgb="FFFFFF00"/>
      </patternFill>
    </fill>
    <fill>
      <patternFill patternType="solid">
        <fgColor rgb="FFC0C0C0"/>
        <bgColor rgb="FFCCCCCC"/>
      </patternFill>
    </fill>
    <fill>
      <patternFill patternType="solid">
        <fgColor rgb="FFFFFFFF"/>
        <bgColor rgb="FFEFEFEF"/>
      </patternFill>
    </fill>
    <fill>
      <patternFill patternType="solid">
        <fgColor rgb="FFD9D9D9"/>
        <bgColor rgb="FFCCCCCC"/>
      </patternFill>
    </fill>
    <fill>
      <patternFill patternType="solid">
        <fgColor rgb="FFFF0000"/>
        <bgColor rgb="FFC9211E"/>
      </patternFill>
    </fill>
    <fill>
      <patternFill patternType="solid">
        <fgColor rgb="FF4BACC6"/>
        <bgColor rgb="FF558ED5"/>
      </patternFill>
    </fill>
    <fill>
      <patternFill patternType="solid">
        <fgColor rgb="FFC2D69B"/>
        <bgColor rgb="FFCCCCCC"/>
      </patternFill>
    </fill>
    <fill>
      <patternFill patternType="solid">
        <fgColor rgb="FF77933C"/>
        <bgColor rgb="FF808080"/>
      </patternFill>
    </fill>
    <fill>
      <patternFill patternType="solid">
        <fgColor rgb="FFEAF1DD"/>
        <bgColor rgb="FFEFEFEF"/>
      </patternFill>
    </fill>
    <fill>
      <patternFill patternType="solid">
        <fgColor rgb="FF31859C"/>
        <bgColor rgb="FF558ED5"/>
      </patternFill>
    </fill>
  </fills>
  <borders count="46">
    <border diagonalUp="false" diagonalDown="false">
      <left/>
      <right/>
      <top/>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thin"/>
      <right style="thin"/>
      <top style="thin"/>
      <bottom style="thin"/>
      <diagonal/>
    </border>
    <border diagonalUp="false" diagonalDown="false">
      <left style="medium"/>
      <right/>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medium"/>
      <right/>
      <top style="thin"/>
      <bottom/>
      <diagonal/>
    </border>
    <border diagonalUp="false" diagonalDown="false">
      <left style="medium"/>
      <right/>
      <top style="thin"/>
      <bottom style="thin"/>
      <diagonal/>
    </border>
    <border diagonalUp="false" diagonalDown="false">
      <left style="medium"/>
      <right/>
      <top/>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right/>
      <top style="medium"/>
      <bottom style="medium"/>
      <diagonal/>
    </border>
    <border diagonalUp="false" diagonalDown="false">
      <left style="medium"/>
      <right style="medium"/>
      <top style="medium"/>
      <bottom style="thin"/>
      <diagonal/>
    </border>
    <border diagonalUp="false" diagonalDown="false">
      <left style="medium"/>
      <right style="medium"/>
      <top/>
      <bottom style="thin"/>
      <diagonal/>
    </border>
    <border diagonalUp="false" diagonalDown="false">
      <left/>
      <right/>
      <top style="medium"/>
      <bottom style="thin"/>
      <diagonal/>
    </border>
    <border diagonalUp="false" diagonalDown="false">
      <left/>
      <right style="medium"/>
      <top/>
      <bottom style="thin"/>
      <diagonal/>
    </border>
    <border diagonalUp="false" diagonalDown="false">
      <left style="medium"/>
      <right style="medium"/>
      <top style="thin"/>
      <bottom style="thin"/>
      <diagonal/>
    </border>
    <border diagonalUp="false" diagonalDown="false">
      <left/>
      <right style="medium"/>
      <top style="thin"/>
      <bottom style="thin"/>
      <diagonal/>
    </border>
    <border diagonalUp="false" diagonalDown="false">
      <left style="medium"/>
      <right/>
      <top style="thin"/>
      <bottom style="medium"/>
      <diagonal/>
    </border>
    <border diagonalUp="false" diagonalDown="false">
      <left style="medium"/>
      <right style="medium"/>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style="medium"/>
      <right style="thin"/>
      <top/>
      <bottom style="medium"/>
      <diagonal/>
    </border>
    <border diagonalUp="false" diagonalDown="false">
      <left style="thin"/>
      <right style="medium"/>
      <top style="medium"/>
      <bottom style="medium"/>
      <diagonal/>
    </border>
    <border diagonalUp="false" diagonalDown="false">
      <left style="medium"/>
      <right style="thin"/>
      <top style="medium"/>
      <bottom style="medium"/>
      <diagonal/>
    </border>
    <border diagonalUp="false" diagonalDown="false">
      <left style="medium"/>
      <right style="thin"/>
      <top/>
      <bottom style="thin"/>
      <diagonal/>
    </border>
    <border diagonalUp="false" diagonalDown="false">
      <left style="thin"/>
      <right style="thin"/>
      <top style="medium"/>
      <bottom style="thin"/>
      <diagonal/>
    </border>
    <border diagonalUp="false" diagonalDown="false">
      <left style="thin"/>
      <right style="medium"/>
      <top/>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thin"/>
      <right style="thin"/>
      <top style="thin"/>
      <bottom style="medium"/>
      <diagonal/>
    </border>
    <border diagonalUp="false" diagonalDown="false">
      <left/>
      <right style="medium"/>
      <top style="medium"/>
      <bottom style="medium"/>
      <diagonal/>
    </border>
    <border diagonalUp="false" diagonalDown="false">
      <left/>
      <right style="medium"/>
      <top/>
      <bottom style="medium"/>
      <diagonal/>
    </border>
    <border diagonalUp="false" diagonalDown="false">
      <left style="medium"/>
      <right/>
      <top style="medium"/>
      <bottom/>
      <diagonal/>
    </border>
    <border diagonalUp="false" diagonalDown="false">
      <left/>
      <right style="medium"/>
      <top style="medium"/>
      <bottom/>
      <diagonal/>
    </border>
    <border diagonalUp="false" diagonalDown="false">
      <left/>
      <right/>
      <top style="medium"/>
      <bottom/>
      <diagonal/>
    </border>
    <border diagonalUp="false" diagonalDown="false">
      <left style="medium"/>
      <right style="medium"/>
      <top style="medium"/>
      <bottom/>
      <diagonal/>
    </border>
    <border diagonalUp="false" diagonalDown="false">
      <left style="medium"/>
      <right/>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5" fontId="5"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72" fontId="5" fillId="0" borderId="0" applyFont="true" applyBorder="false" applyAlignment="true" applyProtection="false">
      <alignment horizontal="general" vertical="bottom" textRotation="0" wrapText="false" indent="0" shrinkToFit="false"/>
    </xf>
  </cellStyleXfs>
  <cellXfs count="15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justify"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4" fontId="7" fillId="2" borderId="2" xfId="0" applyFont="true" applyBorder="true" applyAlignment="true" applyProtection="false">
      <alignment horizontal="center" vertical="center" textRotation="0" wrapText="true" indent="0" shrinkToFit="false"/>
      <protection locked="true" hidden="false"/>
    </xf>
    <xf numFmtId="164" fontId="7" fillId="2" borderId="2"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5" fontId="5" fillId="0" borderId="1" xfId="17" applyFont="false" applyBorder="true" applyAlignment="true" applyProtection="true">
      <alignment horizontal="center" vertical="center" textRotation="0" wrapText="tru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7" fontId="8" fillId="0" borderId="0" xfId="17" applyFont="true" applyBorder="true" applyAlignment="true" applyProtection="true">
      <alignment horizontal="general" vertical="bottom" textRotation="0" wrapText="false" indent="0" shrinkToFit="false"/>
      <protection locked="true" hidden="false"/>
    </xf>
    <xf numFmtId="167" fontId="9" fillId="0" borderId="0" xfId="17" applyFont="true" applyBorder="true" applyAlignment="true" applyProtection="tru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10" fillId="4" borderId="0" xfId="0" applyFont="true" applyBorder="tru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10" fillId="5" borderId="3" xfId="0" applyFont="true" applyBorder="true" applyAlignment="true" applyProtection="false">
      <alignment horizontal="center" vertical="bottom" textRotation="0" wrapText="false" indent="0" shrinkToFit="false"/>
      <protection locked="true" hidden="false"/>
    </xf>
    <xf numFmtId="164" fontId="0" fillId="0" borderId="3" xfId="0" applyFont="true" applyBorder="true" applyAlignment="true" applyProtection="false">
      <alignment horizontal="center" vertical="bottom" textRotation="0" wrapText="false" indent="0" shrinkToFit="false"/>
      <protection locked="true" hidden="false"/>
    </xf>
    <xf numFmtId="164" fontId="0" fillId="0" borderId="3" xfId="0" applyFont="true" applyBorder="true" applyAlignment="true" applyProtection="false">
      <alignment horizontal="left" vertical="bottom" textRotation="0" wrapText="false" indent="0" shrinkToFit="false"/>
      <protection locked="true" hidden="false"/>
    </xf>
    <xf numFmtId="168" fontId="0" fillId="0" borderId="3" xfId="0" applyFont="true" applyBorder="true" applyAlignment="true" applyProtection="false">
      <alignment horizontal="center" vertical="bottom" textRotation="0" wrapText="false" indent="0" shrinkToFit="false"/>
      <protection locked="true" hidden="false"/>
    </xf>
    <xf numFmtId="164" fontId="5" fillId="4" borderId="3" xfId="0" applyFont="true" applyBorder="true" applyAlignment="true" applyProtection="false">
      <alignment horizontal="center" vertical="bottom" textRotation="0" wrapText="false" indent="0" shrinkToFit="false"/>
      <protection locked="true" hidden="false"/>
    </xf>
    <xf numFmtId="164" fontId="0" fillId="4" borderId="3"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9" fontId="0" fillId="0" borderId="3" xfId="0" applyFont="false" applyBorder="true" applyAlignment="true" applyProtection="false">
      <alignment horizontal="center" vertical="bottom" textRotation="0" wrapText="false" indent="0" shrinkToFit="false"/>
      <protection locked="true" hidden="false"/>
    </xf>
    <xf numFmtId="170" fontId="0" fillId="0" borderId="3" xfId="0" applyFont="true" applyBorder="true" applyAlignment="true" applyProtection="false">
      <alignment horizontal="center" vertical="bottom" textRotation="0" wrapText="false" indent="0" shrinkToFit="false"/>
      <protection locked="true" hidden="false"/>
    </xf>
    <xf numFmtId="168" fontId="0" fillId="4" borderId="3"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10" fillId="0" borderId="3" xfId="0" applyFont="true" applyBorder="true" applyAlignment="true" applyProtection="false">
      <alignment horizontal="center" vertical="bottom" textRotation="0" wrapText="false" indent="0" shrinkToFit="false"/>
      <protection locked="true" hidden="false"/>
    </xf>
    <xf numFmtId="164" fontId="5" fillId="0" borderId="3" xfId="0" applyFont="true" applyBorder="true" applyAlignment="true" applyProtection="false">
      <alignment horizontal="left"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71" fontId="0" fillId="4" borderId="3" xfId="0" applyFont="true" applyBorder="true" applyAlignment="false" applyProtection="false">
      <alignment horizontal="general" vertical="bottom" textRotation="0" wrapText="false" indent="0" shrinkToFit="false"/>
      <protection locked="true" hidden="false"/>
    </xf>
    <xf numFmtId="173" fontId="5" fillId="0" borderId="3" xfId="19" applyFont="false" applyBorder="true" applyAlignment="true" applyProtection="true">
      <alignment horizontal="center" vertical="bottom" textRotation="0" wrapText="false" indent="0" shrinkToFit="false"/>
      <protection locked="true" hidden="false"/>
    </xf>
    <xf numFmtId="171" fontId="0" fillId="0" borderId="3" xfId="0" applyFont="true" applyBorder="true" applyAlignment="false" applyProtection="false">
      <alignment horizontal="general" vertical="bottom" textRotation="0" wrapText="false" indent="0" shrinkToFit="false"/>
      <protection locked="true" hidden="false"/>
    </xf>
    <xf numFmtId="171" fontId="10" fillId="0" borderId="3"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71" fontId="10" fillId="0" borderId="0" xfId="0" applyFont="true" applyBorder="true" applyAlignment="true" applyProtection="false">
      <alignment horizontal="general" vertical="bottom" textRotation="0" wrapText="false" indent="0" shrinkToFit="false"/>
      <protection locked="true" hidden="false"/>
    </xf>
    <xf numFmtId="173" fontId="0" fillId="0" borderId="3" xfId="0" applyFont="true" applyBorder="true" applyAlignment="true" applyProtection="false">
      <alignment horizontal="center" vertical="bottom" textRotation="0" wrapText="false" indent="0" shrinkToFit="false"/>
      <protection locked="true" hidden="false"/>
    </xf>
    <xf numFmtId="173" fontId="0" fillId="6" borderId="3" xfId="0" applyFont="true" applyBorder="true" applyAlignment="true" applyProtection="false">
      <alignment horizontal="center" vertical="bottom" textRotation="0" wrapText="false" indent="0" shrinkToFit="false"/>
      <protection locked="true" hidden="false"/>
    </xf>
    <xf numFmtId="173" fontId="10" fillId="0" borderId="3" xfId="0" applyFont="true" applyBorder="true" applyAlignment="true" applyProtection="false">
      <alignment horizontal="center" vertical="bottom" textRotation="0" wrapText="false" indent="0" shrinkToFit="false"/>
      <protection locked="true" hidden="false"/>
    </xf>
    <xf numFmtId="171" fontId="10" fillId="0" borderId="3" xfId="0" applyFont="true" applyBorder="true" applyAlignment="false" applyProtection="false">
      <alignment horizontal="general" vertical="bottom" textRotation="0" wrapText="false" indent="0" shrinkToFit="false"/>
      <protection locked="true" hidden="false"/>
    </xf>
    <xf numFmtId="164" fontId="10" fillId="6" borderId="4" xfId="0" applyFont="true" applyBorder="true" applyAlignment="true" applyProtection="false">
      <alignment horizontal="center" vertical="bottom" textRotation="0" wrapText="false" indent="0" shrinkToFit="false"/>
      <protection locked="true" hidden="false"/>
    </xf>
    <xf numFmtId="173" fontId="0" fillId="4" borderId="3" xfId="0" applyFont="true" applyBorder="true" applyAlignment="true" applyProtection="false">
      <alignment horizontal="center" vertical="bottom" textRotation="0" wrapText="false" indent="0" shrinkToFit="false"/>
      <protection locked="true" hidden="false"/>
    </xf>
    <xf numFmtId="164" fontId="10" fillId="6" borderId="5" xfId="0" applyFont="true" applyBorder="true" applyAlignment="true" applyProtection="false">
      <alignment horizontal="center"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71" fontId="0" fillId="4" borderId="3" xfId="0" applyFont="true" applyBorder="true" applyAlignment="true" applyProtection="false">
      <alignment horizontal="right" vertical="bottom" textRotation="0" wrapText="false" indent="0" shrinkToFit="false"/>
      <protection locked="true" hidden="false"/>
    </xf>
    <xf numFmtId="164" fontId="5" fillId="0" borderId="5" xfId="0" applyFont="true" applyBorder="true" applyAlignment="true" applyProtection="false">
      <alignment horizontal="left" vertical="bottom" textRotation="0" wrapText="false" indent="0" shrinkToFit="false"/>
      <protection locked="true" hidden="false"/>
    </xf>
    <xf numFmtId="164" fontId="0" fillId="0" borderId="6" xfId="0" applyFont="true" applyBorder="true" applyAlignment="true" applyProtection="false">
      <alignment horizontal="left" vertical="bottom" textRotation="0" wrapText="false" indent="0" shrinkToFit="false"/>
      <protection locked="true" hidden="false"/>
    </xf>
    <xf numFmtId="164" fontId="0" fillId="0" borderId="7" xfId="0" applyFont="true" applyBorder="true" applyAlignment="true" applyProtection="false">
      <alignment horizontal="left" vertical="bottom" textRotation="0" wrapText="false" indent="0" shrinkToFit="false"/>
      <protection locked="true" hidden="false"/>
    </xf>
    <xf numFmtId="164" fontId="10" fillId="7" borderId="3" xfId="0" applyFont="true" applyBorder="true" applyAlignment="true" applyProtection="false">
      <alignment horizontal="center" vertical="bottom" textRotation="0" wrapText="false" indent="0" shrinkToFit="false"/>
      <protection locked="true" hidden="false"/>
    </xf>
    <xf numFmtId="164" fontId="10" fillId="6" borderId="8" xfId="0" applyFont="true" applyBorder="true" applyAlignment="true" applyProtection="false">
      <alignment horizontal="center" vertical="bottom" textRotation="0" wrapText="false" indent="0" shrinkToFit="false"/>
      <protection locked="true" hidden="false"/>
    </xf>
    <xf numFmtId="174" fontId="0" fillId="0" borderId="3" xfId="0" applyFont="true" applyBorder="true" applyAlignment="true" applyProtection="false">
      <alignment horizontal="center" vertical="bottom" textRotation="0" wrapText="false" indent="0" shrinkToFit="false"/>
      <protection locked="true" hidden="false"/>
    </xf>
    <xf numFmtId="164" fontId="10" fillId="0" borderId="5" xfId="0" applyFont="true" applyBorder="true" applyAlignment="true" applyProtection="false">
      <alignment horizontal="center" vertical="bottom" textRotation="0" wrapText="false" indent="0" shrinkToFit="false"/>
      <protection locked="true" hidden="false"/>
    </xf>
    <xf numFmtId="173" fontId="0" fillId="8" borderId="3" xfId="0" applyFont="true" applyBorder="true" applyAlignment="true" applyProtection="false">
      <alignment horizontal="center" vertical="bottom" textRotation="0" wrapText="false" indent="0" shrinkToFit="false"/>
      <protection locked="true" hidden="false"/>
    </xf>
    <xf numFmtId="171" fontId="0" fillId="8" borderId="3" xfId="0" applyFont="true" applyBorder="true" applyAlignment="false" applyProtection="false">
      <alignment horizontal="general" vertical="bottom" textRotation="0" wrapText="false" indent="0" shrinkToFit="false"/>
      <protection locked="true" hidden="false"/>
    </xf>
    <xf numFmtId="164" fontId="10" fillId="6" borderId="9" xfId="0" applyFont="true" applyBorder="true" applyAlignment="true" applyProtection="false">
      <alignment horizontal="center" vertical="bottom" textRotation="0" wrapText="false" indent="0" shrinkToFit="false"/>
      <protection locked="true" hidden="false"/>
    </xf>
    <xf numFmtId="171" fontId="0" fillId="0" borderId="3" xfId="0" applyFont="false" applyBorder="true" applyAlignment="false" applyProtection="false">
      <alignment horizontal="general" vertical="bottom" textRotation="0" wrapText="false" indent="0" shrinkToFit="false"/>
      <protection locked="true" hidden="false"/>
    </xf>
    <xf numFmtId="164" fontId="10" fillId="6" borderId="10" xfId="0" applyFont="true" applyBorder="true" applyAlignment="true" applyProtection="false">
      <alignment horizontal="center"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10" fillId="6" borderId="3" xfId="0" applyFont="true" applyBorder="true" applyAlignment="true" applyProtection="false">
      <alignment horizontal="center" vertical="bottom" textRotation="0" wrapText="false" indent="0" shrinkToFit="false"/>
      <protection locked="true" hidden="false"/>
    </xf>
    <xf numFmtId="172" fontId="0" fillId="0" borderId="3" xfId="0" applyFont="true" applyBorder="true" applyAlignment="true" applyProtection="false">
      <alignment horizontal="general" vertical="bottom" textRotation="0" wrapText="false" indent="0" shrinkToFit="false"/>
      <protection locked="true" hidden="false"/>
    </xf>
    <xf numFmtId="173" fontId="0" fillId="0" borderId="3" xfId="0" applyFont="true" applyBorder="true" applyAlignment="true" applyProtection="false">
      <alignment horizontal="general" vertical="bottom" textRotation="0" wrapText="false" indent="0" shrinkToFit="false"/>
      <protection locked="true" hidden="false"/>
    </xf>
    <xf numFmtId="164" fontId="10" fillId="0" borderId="3" xfId="0" applyFont="true" applyBorder="true" applyAlignment="true" applyProtection="false">
      <alignment horizontal="left" vertical="bottom" textRotation="0" wrapText="false" indent="0" shrinkToFit="false"/>
      <protection locked="true" hidden="false"/>
    </xf>
    <xf numFmtId="171" fontId="0" fillId="0" borderId="3" xfId="0" applyFont="true" applyBorder="true" applyAlignment="true" applyProtection="false">
      <alignment horizontal="center" vertical="bottom" textRotation="0" wrapText="false" indent="0" shrinkToFit="false"/>
      <protection locked="true" hidden="false"/>
    </xf>
    <xf numFmtId="173" fontId="5" fillId="0" borderId="3" xfId="19" applyFont="true" applyBorder="true" applyAlignment="true" applyProtection="true">
      <alignment horizontal="general" vertical="bottom" textRotation="0" wrapText="false" indent="0" shrinkToFit="false"/>
      <protection locked="true" hidden="false"/>
    </xf>
    <xf numFmtId="175" fontId="5" fillId="0" borderId="3" xfId="19" applyFont="true" applyBorder="true" applyAlignment="true" applyProtection="true">
      <alignment horizontal="general" vertical="bottom" textRotation="0" wrapText="false" indent="0" shrinkToFit="false"/>
      <protection locked="true" hidden="false"/>
    </xf>
    <xf numFmtId="172" fontId="5" fillId="0" borderId="3" xfId="19" applyFont="true" applyBorder="true" applyAlignment="true" applyProtection="true">
      <alignment horizontal="general" vertical="bottom" textRotation="0" wrapText="false" indent="0" shrinkToFit="false"/>
      <protection locked="true" hidden="false"/>
    </xf>
    <xf numFmtId="173" fontId="5" fillId="0" borderId="3" xfId="19" applyFont="false" applyBorder="true" applyAlignment="true" applyProtection="true">
      <alignment horizontal="general" vertical="bottom" textRotation="0" wrapText="false" indent="0" shrinkToFit="false"/>
      <protection locked="true" hidden="false"/>
    </xf>
    <xf numFmtId="164" fontId="12" fillId="0" borderId="11" xfId="0" applyFont="true" applyBorder="true" applyAlignment="true" applyProtection="false">
      <alignment horizontal="center" vertical="bottom" textRotation="0" wrapText="false" indent="0" shrinkToFit="false"/>
      <protection locked="true" hidden="false"/>
    </xf>
    <xf numFmtId="164" fontId="12" fillId="0" borderId="12" xfId="0" applyFont="true" applyBorder="true" applyAlignment="true" applyProtection="false">
      <alignment horizontal="left" vertical="bottom" textRotation="0" wrapText="false" indent="0" shrinkToFit="false"/>
      <protection locked="true" hidden="false"/>
    </xf>
    <xf numFmtId="173" fontId="12" fillId="0" borderId="12" xfId="19" applyFont="true" applyBorder="true" applyAlignment="true" applyProtection="true">
      <alignment horizontal="general" vertical="bottom" textRotation="0" wrapText="false" indent="0" shrinkToFit="false"/>
      <protection locked="true" hidden="false"/>
    </xf>
    <xf numFmtId="171" fontId="12" fillId="0" borderId="13" xfId="0" applyFont="true" applyBorder="true" applyAlignment="false" applyProtection="false">
      <alignment horizontal="general" vertical="bottom" textRotation="0" wrapText="false" indent="0" shrinkToFit="false"/>
      <protection locked="true" hidden="false"/>
    </xf>
    <xf numFmtId="164" fontId="12" fillId="0" borderId="14" xfId="0" applyFont="true" applyBorder="true" applyAlignment="true" applyProtection="false">
      <alignment horizontal="center" vertical="bottom" textRotation="0" wrapText="false" indent="0" shrinkToFit="false"/>
      <protection locked="true" hidden="false"/>
    </xf>
    <xf numFmtId="164" fontId="12" fillId="0" borderId="0" xfId="0" applyFont="true" applyBorder="true" applyAlignment="true" applyProtection="false">
      <alignment horizontal="left" vertical="bottom" textRotation="0" wrapText="false" indent="0" shrinkToFit="false"/>
      <protection locked="true" hidden="false"/>
    </xf>
    <xf numFmtId="173" fontId="12" fillId="0" borderId="0" xfId="19" applyFont="true" applyBorder="true" applyAlignment="true" applyProtection="true">
      <alignment horizontal="general" vertical="bottom" textRotation="0" wrapText="false" indent="0" shrinkToFit="false"/>
      <protection locked="true" hidden="false"/>
    </xf>
    <xf numFmtId="171" fontId="12" fillId="0" borderId="15" xfId="0" applyFont="true" applyBorder="true" applyAlignment="false" applyProtection="false">
      <alignment horizontal="general" vertical="bottom" textRotation="0" wrapText="false" indent="0" shrinkToFit="false"/>
      <protection locked="true" hidden="false"/>
    </xf>
    <xf numFmtId="164" fontId="13" fillId="0" borderId="14" xfId="0" applyFont="true" applyBorder="true" applyAlignment="false" applyProtection="false">
      <alignment horizontal="general" vertical="bottom" textRotation="0" wrapText="false" indent="0" shrinkToFit="false"/>
      <protection locked="true" hidden="false"/>
    </xf>
    <xf numFmtId="164" fontId="12" fillId="0" borderId="16" xfId="0" applyFont="true" applyBorder="true" applyAlignment="true" applyProtection="false">
      <alignment horizontal="center" vertical="bottom" textRotation="0" wrapText="false" indent="0" shrinkToFit="false"/>
      <protection locked="true" hidden="false"/>
    </xf>
    <xf numFmtId="164" fontId="12" fillId="0" borderId="17" xfId="0" applyFont="true" applyBorder="true" applyAlignment="true" applyProtection="false">
      <alignment horizontal="left" vertical="bottom" textRotation="0" wrapText="false" indent="0" shrinkToFit="false"/>
      <protection locked="true" hidden="false"/>
    </xf>
    <xf numFmtId="173" fontId="12" fillId="0" borderId="17" xfId="19" applyFont="true" applyBorder="true" applyAlignment="true" applyProtection="true">
      <alignment horizontal="general" vertical="bottom" textRotation="0" wrapText="false" indent="0" shrinkToFit="false"/>
      <protection locked="true" hidden="false"/>
    </xf>
    <xf numFmtId="171" fontId="12" fillId="0" borderId="18" xfId="0" applyFont="true" applyBorder="true" applyAlignment="false" applyProtection="false">
      <alignment horizontal="general" vertical="bottom" textRotation="0" wrapText="false" indent="0" shrinkToFit="false"/>
      <protection locked="true" hidden="false"/>
    </xf>
    <xf numFmtId="171" fontId="10" fillId="0" borderId="0" xfId="0" applyFont="true" applyBorder="true" applyAlignment="false" applyProtection="false">
      <alignment horizontal="general" vertical="bottom" textRotation="0" wrapText="false" indent="0" shrinkToFit="false"/>
      <protection locked="true" hidden="false"/>
    </xf>
    <xf numFmtId="176" fontId="0" fillId="0" borderId="3" xfId="0" applyFont="true" applyBorder="true" applyAlignment="true" applyProtection="false">
      <alignment horizontal="left" vertical="bottom" textRotation="0" wrapText="false" indent="0" shrinkToFit="false"/>
      <protection locked="true" hidden="false"/>
    </xf>
    <xf numFmtId="171" fontId="0" fillId="0" borderId="0" xfId="0" applyFont="false" applyBorder="false" applyAlignment="false" applyProtection="false">
      <alignment horizontal="general" vertical="bottom" textRotation="0" wrapText="false" indent="0" shrinkToFit="false"/>
      <protection locked="true" hidden="false"/>
    </xf>
    <xf numFmtId="164" fontId="10" fillId="9" borderId="0" xfId="0" applyFont="true" applyBorder="false" applyAlignment="false" applyProtection="false">
      <alignment horizontal="general" vertical="bottom" textRotation="0" wrapText="false" indent="0" shrinkToFit="false"/>
      <protection locked="true" hidden="false"/>
    </xf>
    <xf numFmtId="164" fontId="0" fillId="9" borderId="0" xfId="0" applyFont="false" applyBorder="false" applyAlignment="false" applyProtection="false">
      <alignment horizontal="general" vertical="bottom" textRotation="0" wrapText="false" indent="0" shrinkToFit="false"/>
      <protection locked="true" hidden="false"/>
    </xf>
    <xf numFmtId="165" fontId="10" fillId="9" borderId="0" xfId="17" applyFont="true" applyBorder="true" applyAlignment="true" applyProtection="true">
      <alignment horizontal="general" vertical="bottom" textRotation="0" wrapText="false" indent="0" shrinkToFit="false"/>
      <protection locked="true" hidden="false"/>
    </xf>
    <xf numFmtId="177"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73" fontId="5" fillId="0" borderId="0" xfId="19" applyFont="false" applyBorder="true" applyAlignment="true" applyProtection="true">
      <alignment horizontal="general" vertical="bottom" textRotation="0" wrapText="false" indent="0" shrinkToFit="false"/>
      <protection locked="true" hidden="false"/>
    </xf>
    <xf numFmtId="164" fontId="10" fillId="0" borderId="1" xfId="0" applyFont="true" applyBorder="true" applyAlignment="true" applyProtection="false">
      <alignment horizontal="center" vertical="bottom" textRotation="0" wrapText="true" indent="0" shrinkToFit="false"/>
      <protection locked="true" hidden="false"/>
    </xf>
    <xf numFmtId="164" fontId="10" fillId="0" borderId="19" xfId="0" applyFont="true" applyBorder="true" applyAlignment="true" applyProtection="false">
      <alignment horizontal="center" vertical="bottom" textRotation="0" wrapText="true" indent="0" shrinkToFit="false"/>
      <protection locked="true" hidden="false"/>
    </xf>
    <xf numFmtId="164" fontId="10" fillId="0" borderId="1" xfId="0" applyFont="true" applyBorder="true" applyAlignment="true" applyProtection="false">
      <alignment horizontal="center" vertical="bottom" textRotation="0" wrapText="false" indent="0" shrinkToFit="false"/>
      <protection locked="true" hidden="false"/>
    </xf>
    <xf numFmtId="164" fontId="0" fillId="0" borderId="16" xfId="0" applyFont="true" applyBorder="true" applyAlignment="true" applyProtection="false">
      <alignment horizontal="center" vertical="bottom" textRotation="0" wrapText="false" indent="0" shrinkToFit="false"/>
      <protection locked="true" hidden="false"/>
    </xf>
    <xf numFmtId="164" fontId="0" fillId="0" borderId="20" xfId="0" applyFont="true" applyBorder="true" applyAlignment="true" applyProtection="false">
      <alignment horizontal="left" vertical="bottom" textRotation="0" wrapText="false" indent="0" shrinkToFit="false"/>
      <protection locked="true" hidden="false"/>
    </xf>
    <xf numFmtId="164" fontId="0" fillId="0" borderId="21" xfId="0" applyFont="true" applyBorder="true" applyAlignment="true" applyProtection="false">
      <alignment horizontal="center" vertical="bottom" textRotation="0" wrapText="false" indent="0" shrinkToFit="false"/>
      <protection locked="true" hidden="false"/>
    </xf>
    <xf numFmtId="164" fontId="0" fillId="0" borderId="22" xfId="0" applyFont="true" applyBorder="true" applyAlignment="true" applyProtection="false">
      <alignment horizontal="general" vertical="bottom" textRotation="0" wrapText="false" indent="0" shrinkToFit="false"/>
      <protection locked="true" hidden="false"/>
    </xf>
    <xf numFmtId="164" fontId="0" fillId="0" borderId="20" xfId="0" applyFont="true" applyBorder="true" applyAlignment="true" applyProtection="false">
      <alignment horizontal="general" vertical="bottom" textRotation="0" wrapText="false" indent="0" shrinkToFit="false"/>
      <protection locked="true" hidden="false"/>
    </xf>
    <xf numFmtId="171" fontId="0" fillId="0" borderId="23"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true" applyProtection="false">
      <alignment horizontal="center" vertical="bottom" textRotation="0" wrapText="false" indent="0" shrinkToFit="false"/>
      <protection locked="true" hidden="false"/>
    </xf>
    <xf numFmtId="164" fontId="0" fillId="0" borderId="21" xfId="0" applyFont="true" applyBorder="true" applyAlignment="true" applyProtection="false">
      <alignment horizontal="left" vertical="bottom" textRotation="0" wrapText="false" indent="0" shrinkToFit="false"/>
      <protection locked="true" hidden="false"/>
    </xf>
    <xf numFmtId="164" fontId="0" fillId="0" borderId="24" xfId="0" applyFont="true" applyBorder="true" applyAlignment="true" applyProtection="false">
      <alignment horizontal="center" vertical="bottom" textRotation="0" wrapText="false" indent="0" shrinkToFit="false"/>
      <protection locked="true" hidden="false"/>
    </xf>
    <xf numFmtId="164" fontId="0" fillId="0" borderId="6" xfId="0" applyFont="true" applyBorder="true" applyAlignment="true" applyProtection="false">
      <alignment horizontal="general" vertical="bottom" textRotation="0" wrapText="false" indent="0" shrinkToFit="false"/>
      <protection locked="true" hidden="false"/>
    </xf>
    <xf numFmtId="164" fontId="0" fillId="0" borderId="24" xfId="0" applyFont="true" applyBorder="true" applyAlignment="true" applyProtection="false">
      <alignment horizontal="general" vertical="bottom" textRotation="0" wrapText="false" indent="0" shrinkToFit="false"/>
      <protection locked="true" hidden="false"/>
    </xf>
    <xf numFmtId="171" fontId="0" fillId="0" borderId="25" xfId="0" applyFont="true" applyBorder="true" applyAlignment="false" applyProtection="false">
      <alignment horizontal="general" vertical="bottom" textRotation="0" wrapText="false" indent="0" shrinkToFit="false"/>
      <protection locked="true" hidden="false"/>
    </xf>
    <xf numFmtId="164" fontId="10" fillId="0" borderId="9" xfId="0" applyFont="true" applyBorder="true" applyAlignment="true" applyProtection="false">
      <alignment horizontal="center" vertical="bottom" textRotation="0" wrapText="false" indent="0" shrinkToFit="false"/>
      <protection locked="true" hidden="false"/>
    </xf>
    <xf numFmtId="164" fontId="10" fillId="0" borderId="6" xfId="0" applyFont="true" applyBorder="true" applyAlignment="true" applyProtection="false">
      <alignment horizontal="general" vertical="bottom" textRotation="0" wrapText="false" indent="0" shrinkToFit="false"/>
      <protection locked="true" hidden="false"/>
    </xf>
    <xf numFmtId="164" fontId="10" fillId="0" borderId="24" xfId="0" applyFont="true" applyBorder="true" applyAlignment="true" applyProtection="false">
      <alignment horizontal="general" vertical="bottom" textRotation="0" wrapText="false" indent="0" shrinkToFit="false"/>
      <protection locked="true" hidden="false"/>
    </xf>
    <xf numFmtId="164" fontId="10" fillId="0" borderId="26" xfId="0" applyFont="true" applyBorder="true" applyAlignment="true" applyProtection="false">
      <alignment horizontal="center" vertical="bottom" textRotation="0" wrapText="false" indent="0" shrinkToFit="false"/>
      <protection locked="true" hidden="false"/>
    </xf>
    <xf numFmtId="164" fontId="0" fillId="0" borderId="27" xfId="0" applyFont="true" applyBorder="true" applyAlignment="true" applyProtection="false">
      <alignment horizontal="center" vertical="bottom" textRotation="0" wrapText="false" indent="0" shrinkToFit="false"/>
      <protection locked="true" hidden="false"/>
    </xf>
    <xf numFmtId="164" fontId="0" fillId="0" borderId="28" xfId="0" applyFont="true" applyBorder="true" applyAlignment="true" applyProtection="false">
      <alignment horizontal="general" vertical="bottom" textRotation="0" wrapText="false" indent="0" shrinkToFit="false"/>
      <protection locked="true" hidden="false"/>
    </xf>
    <xf numFmtId="164" fontId="0" fillId="0" borderId="27" xfId="0" applyFont="true" applyBorder="true" applyAlignment="true" applyProtection="false">
      <alignment horizontal="general" vertical="bottom" textRotation="0" wrapText="false" indent="0" shrinkToFit="false"/>
      <protection locked="true" hidden="false"/>
    </xf>
    <xf numFmtId="171" fontId="0" fillId="0" borderId="29" xfId="0" applyFont="true" applyBorder="true" applyAlignment="false" applyProtection="false">
      <alignment horizontal="general" vertical="bottom" textRotation="0" wrapText="false" indent="0" shrinkToFit="false"/>
      <protection locked="true" hidden="false"/>
    </xf>
    <xf numFmtId="164" fontId="10" fillId="0" borderId="30" xfId="0" applyFont="true" applyBorder="true" applyAlignment="true" applyProtection="false">
      <alignment horizontal="center" vertical="bottom" textRotation="0" wrapText="false" indent="0" shrinkToFit="false"/>
      <protection locked="true" hidden="false"/>
    </xf>
    <xf numFmtId="171" fontId="10" fillId="0" borderId="31" xfId="0" applyFont="true" applyBorder="true" applyAlignment="false" applyProtection="false">
      <alignment horizontal="general" vertical="bottom" textRotation="0" wrapText="false" indent="0" shrinkToFit="false"/>
      <protection locked="true" hidden="false"/>
    </xf>
    <xf numFmtId="164" fontId="0" fillId="0" borderId="32" xfId="0" applyFont="true" applyBorder="true" applyAlignment="true" applyProtection="false">
      <alignment horizontal="center" vertical="bottom" textRotation="0" wrapText="false" indent="0" shrinkToFit="false"/>
      <protection locked="true" hidden="false"/>
    </xf>
    <xf numFmtId="164" fontId="10" fillId="0" borderId="31" xfId="0" applyFont="true" applyBorder="true" applyAlignment="true" applyProtection="false">
      <alignment horizontal="left" vertical="bottom" textRotation="0" wrapText="false" indent="0" shrinkToFit="false"/>
      <protection locked="true" hidden="false"/>
    </xf>
    <xf numFmtId="164" fontId="0" fillId="0" borderId="33" xfId="0" applyFont="true" applyBorder="true" applyAlignment="true" applyProtection="false">
      <alignment horizontal="center" vertical="bottom" textRotation="0" wrapText="false" indent="0" shrinkToFit="false"/>
      <protection locked="true" hidden="false"/>
    </xf>
    <xf numFmtId="164" fontId="0" fillId="0" borderId="34" xfId="0" applyFont="true" applyBorder="true" applyAlignment="true" applyProtection="false">
      <alignment horizontal="left" vertical="bottom" textRotation="0" wrapText="false" indent="0" shrinkToFit="false"/>
      <protection locked="true" hidden="false"/>
    </xf>
    <xf numFmtId="171" fontId="0" fillId="0" borderId="35" xfId="0" applyFont="true" applyBorder="true" applyAlignment="false" applyProtection="false">
      <alignment horizontal="general" vertical="bottom" textRotation="0" wrapText="false" indent="0" shrinkToFit="false"/>
      <protection locked="true" hidden="false"/>
    </xf>
    <xf numFmtId="164" fontId="0" fillId="0" borderId="36" xfId="0" applyFont="true" applyBorder="true" applyAlignment="true" applyProtection="false">
      <alignment horizontal="center" vertical="bottom" textRotation="0" wrapText="false" indent="0" shrinkToFit="false"/>
      <protection locked="true" hidden="false"/>
    </xf>
    <xf numFmtId="171" fontId="0" fillId="0" borderId="37" xfId="0" applyFont="true" applyBorder="true" applyAlignment="false" applyProtection="false">
      <alignment horizontal="general" vertical="bottom" textRotation="0" wrapText="false" indent="0" shrinkToFit="false"/>
      <protection locked="true" hidden="false"/>
    </xf>
    <xf numFmtId="164" fontId="0" fillId="0" borderId="38" xfId="0" applyFont="true" applyBorder="true" applyAlignment="true" applyProtection="false">
      <alignment horizontal="left" vertical="bottom" textRotation="0" wrapText="false" indent="0" shrinkToFit="false"/>
      <protection locked="true" hidden="false"/>
    </xf>
    <xf numFmtId="172" fontId="5" fillId="0" borderId="3" xfId="0" applyFont="true" applyBorder="true" applyAlignment="true" applyProtection="false">
      <alignment horizontal="center" vertical="bottom" textRotation="0" wrapText="false" indent="0" shrinkToFit="false"/>
      <protection locked="true" hidden="false"/>
    </xf>
    <xf numFmtId="168" fontId="0" fillId="6" borderId="3" xfId="0" applyFont="true" applyBorder="true" applyAlignment="true" applyProtection="false">
      <alignment horizontal="center"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5" fontId="5" fillId="0" borderId="0" xfId="17" applyFont="false" applyBorder="true" applyAlignment="true" applyProtection="true">
      <alignment horizontal="general" vertical="bottom" textRotation="0" wrapText="false" indent="0" shrinkToFit="false"/>
      <protection locked="true" hidden="false"/>
    </xf>
    <xf numFmtId="164" fontId="15" fillId="10" borderId="1" xfId="0" applyFont="true" applyBorder="true" applyAlignment="true" applyProtection="false">
      <alignment horizontal="center" vertical="center" textRotation="0" wrapText="true" indent="0" shrinkToFit="false"/>
      <protection locked="true" hidden="false"/>
    </xf>
    <xf numFmtId="164" fontId="15" fillId="10" borderId="39" xfId="0" applyFont="true" applyBorder="true" applyAlignment="true" applyProtection="false">
      <alignment horizontal="center" vertical="center" textRotation="0" wrapText="true" indent="0" shrinkToFit="false"/>
      <protection locked="true" hidden="false"/>
    </xf>
    <xf numFmtId="164" fontId="15" fillId="11" borderId="39" xfId="0" applyFont="true" applyBorder="true" applyAlignment="true" applyProtection="false">
      <alignment horizontal="center" vertical="center" textRotation="0" wrapText="true" indent="0" shrinkToFit="false"/>
      <protection locked="true" hidden="false"/>
    </xf>
    <xf numFmtId="164" fontId="14" fillId="0" borderId="2" xfId="0" applyFont="true" applyBorder="true" applyAlignment="true" applyProtection="false">
      <alignment horizontal="center" vertical="center" textRotation="0" wrapText="true" indent="0" shrinkToFit="false"/>
      <protection locked="true" hidden="false"/>
    </xf>
    <xf numFmtId="164" fontId="14" fillId="0" borderId="40" xfId="0" applyFont="true" applyBorder="true" applyAlignment="true" applyProtection="false">
      <alignment horizontal="general" vertical="center" textRotation="0" wrapText="true" indent="0" shrinkToFit="false"/>
      <protection locked="true" hidden="false"/>
    </xf>
    <xf numFmtId="164" fontId="14" fillId="0" borderId="40" xfId="0" applyFont="true" applyBorder="true" applyAlignment="true" applyProtection="false">
      <alignment horizontal="center" vertical="center" textRotation="0" wrapText="true" indent="0" shrinkToFit="false"/>
      <protection locked="true" hidden="false"/>
    </xf>
    <xf numFmtId="165" fontId="14" fillId="0" borderId="40" xfId="17" applyFont="true" applyBorder="true" applyAlignment="true" applyProtection="true">
      <alignment horizontal="center" vertical="center" textRotation="0" wrapText="true" indent="0" shrinkToFit="false"/>
      <protection locked="true" hidden="false"/>
    </xf>
    <xf numFmtId="164" fontId="16" fillId="0" borderId="40" xfId="0" applyFont="true" applyBorder="true" applyAlignment="true" applyProtection="false">
      <alignment horizontal="center" vertical="center" textRotation="0" wrapText="true" indent="0" shrinkToFit="false"/>
      <protection locked="true" hidden="false"/>
    </xf>
    <xf numFmtId="164" fontId="14" fillId="6" borderId="2" xfId="0" applyFont="true" applyBorder="true" applyAlignment="true" applyProtection="false">
      <alignment horizontal="center" vertical="center" textRotation="0" wrapText="true" indent="0" shrinkToFit="false"/>
      <protection locked="true" hidden="false"/>
    </xf>
    <xf numFmtId="164" fontId="14" fillId="6" borderId="40" xfId="0" applyFont="true" applyBorder="true" applyAlignment="true" applyProtection="false">
      <alignment horizontal="center" vertical="center" textRotation="0" wrapText="true" indent="0" shrinkToFit="false"/>
      <protection locked="true" hidden="false"/>
    </xf>
    <xf numFmtId="164" fontId="14" fillId="0" borderId="40" xfId="0" applyFont="true" applyBorder="true" applyAlignment="true" applyProtection="false">
      <alignment horizontal="center" vertical="center" textRotation="0" wrapText="true" indent="0" shrinkToFit="false"/>
      <protection locked="true" hidden="false"/>
    </xf>
    <xf numFmtId="164" fontId="14" fillId="0" borderId="40" xfId="0" applyFont="true" applyBorder="true" applyAlignment="true" applyProtection="false">
      <alignment horizontal="justify" vertical="center" textRotation="0" wrapText="true" indent="0" shrinkToFit="false"/>
      <protection locked="true" hidden="false"/>
    </xf>
    <xf numFmtId="165" fontId="8" fillId="0" borderId="0" xfId="17" applyFont="true" applyBorder="true" applyAlignment="true" applyProtection="true">
      <alignment horizontal="right" vertical="bottom" textRotation="0" wrapText="false" indent="0" shrinkToFit="false"/>
      <protection locked="true" hidden="false"/>
    </xf>
    <xf numFmtId="165" fontId="10" fillId="0" borderId="41" xfId="17" applyFont="true" applyBorder="true" applyAlignment="true" applyProtection="true">
      <alignment horizontal="left" vertical="bottom" textRotation="0" wrapText="false" indent="0" shrinkToFit="false"/>
      <protection locked="true" hidden="false"/>
    </xf>
    <xf numFmtId="165" fontId="10" fillId="0" borderId="42" xfId="17" applyFont="true" applyBorder="true" applyAlignment="true" applyProtection="true">
      <alignment horizontal="left" vertical="bottom" textRotation="0" wrapText="false" indent="0" shrinkToFit="false"/>
      <protection locked="true" hidden="false"/>
    </xf>
    <xf numFmtId="165" fontId="10" fillId="0" borderId="43" xfId="17" applyFont="true" applyBorder="true" applyAlignment="true" applyProtection="true">
      <alignment horizontal="left" vertical="bottom" textRotation="0" wrapText="false" indent="0" shrinkToFit="false"/>
      <protection locked="true" hidden="false"/>
    </xf>
    <xf numFmtId="165" fontId="10" fillId="0" borderId="44" xfId="17" applyFont="true" applyBorder="true" applyAlignment="true" applyProtection="true">
      <alignment horizontal="left" vertical="bottom" textRotation="0" wrapText="false" indent="0" shrinkToFit="false"/>
      <protection locked="true" hidden="false"/>
    </xf>
    <xf numFmtId="165" fontId="10" fillId="0" borderId="45" xfId="17" applyFont="true" applyBorder="true" applyAlignment="true" applyProtection="true">
      <alignment horizontal="left" vertical="bottom" textRotation="0" wrapText="false" indent="0" shrinkToFit="false"/>
      <protection locked="true" hidden="false"/>
    </xf>
    <xf numFmtId="165" fontId="10" fillId="0" borderId="39" xfId="17" applyFont="true" applyBorder="true" applyAlignment="true" applyProtection="true">
      <alignment horizontal="left" vertical="bottom" textRotation="0" wrapText="false" indent="0" shrinkToFit="false"/>
      <protection locked="true" hidden="false"/>
    </xf>
    <xf numFmtId="165" fontId="10" fillId="0" borderId="19" xfId="17" applyFont="true" applyBorder="true" applyAlignment="true" applyProtection="true">
      <alignment horizontal="left" vertical="bottom" textRotation="0" wrapText="false" indent="0" shrinkToFit="false"/>
      <protection locked="true" hidden="false"/>
    </xf>
    <xf numFmtId="165" fontId="10" fillId="0" borderId="1" xfId="17" applyFont="true" applyBorder="true" applyAlignment="true" applyProtection="true">
      <alignment horizontal="left"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5" fontId="14" fillId="0" borderId="0" xfId="17" applyFont="true" applyBorder="true" applyAlignment="true" applyProtection="true">
      <alignment horizontal="general" vertical="bottom" textRotation="0" wrapText="false" indent="0" shrinkToFit="false"/>
      <protection locked="true" hidden="false"/>
    </xf>
    <xf numFmtId="164" fontId="15" fillId="12" borderId="39" xfId="0" applyFont="true" applyBorder="true" applyAlignment="true" applyProtection="false">
      <alignment horizontal="center" vertical="center" textRotation="0" wrapText="true" indent="0" shrinkToFit="false"/>
      <protection locked="true" hidden="false"/>
    </xf>
    <xf numFmtId="164" fontId="15" fillId="13" borderId="39" xfId="0" applyFont="true" applyBorder="true" applyAlignment="true" applyProtection="false">
      <alignment horizontal="center" vertical="center" textRotation="0" wrapText="true" indent="0" shrinkToFit="false"/>
      <protection locked="true" hidden="false"/>
    </xf>
    <xf numFmtId="164" fontId="14" fillId="6" borderId="40" xfId="0" applyFont="true" applyBorder="true" applyAlignment="true" applyProtection="false">
      <alignment horizontal="general" vertical="center" textRotation="0" wrapText="true" indent="0" shrinkToFit="false"/>
      <protection locked="true" hidden="false"/>
    </xf>
    <xf numFmtId="164" fontId="0" fillId="6" borderId="0" xfId="0" applyFont="false" applyBorder="false" applyAlignment="false" applyProtection="false">
      <alignment horizontal="general" vertical="bottom" textRotation="0" wrapText="false" indent="0" shrinkToFit="false"/>
      <protection locked="true" hidden="false"/>
    </xf>
    <xf numFmtId="164" fontId="15" fillId="0" borderId="40"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C0C0C0"/>
      <rgbColor rgb="FF808080"/>
      <rgbColor rgb="FF9999FF"/>
      <rgbColor rgb="FF993366"/>
      <rgbColor rgb="FFEAF1DD"/>
      <rgbColor rgb="FFEFEFEF"/>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C2D69B"/>
      <rgbColor rgb="FF3366FF"/>
      <rgbColor rgb="FF4BACC6"/>
      <rgbColor rgb="FF99CC00"/>
      <rgbColor rgb="FFFFCC00"/>
      <rgbColor rgb="FFFF9900"/>
      <rgbColor rgb="FFFF6600"/>
      <rgbColor rgb="FF558ED5"/>
      <rgbColor rgb="FF969696"/>
      <rgbColor rgb="FF003366"/>
      <rgbColor rgb="FF31859C"/>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M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18" activeCellId="0" sqref="C18"/>
    </sheetView>
  </sheetViews>
  <sheetFormatPr defaultColWidth="8.70703125" defaultRowHeight="12.8" zeroHeight="false" outlineLevelRow="0" outlineLevelCol="0"/>
  <cols>
    <col collapsed="false" customWidth="true" hidden="false" outlineLevel="0" max="1" min="1" style="1" width="6.28"/>
    <col collapsed="false" customWidth="true" hidden="false" outlineLevel="0" max="2" min="2" style="0" width="28.98"/>
    <col collapsed="false" customWidth="true" hidden="false" outlineLevel="0" max="3" min="3" style="0" width="18.29"/>
    <col collapsed="false" customWidth="true" hidden="false" outlineLevel="0" max="4" min="4" style="0" width="14.43"/>
    <col collapsed="false" customWidth="true" hidden="false" outlineLevel="0" max="5" min="5" style="0" width="16.29"/>
    <col collapsed="false" customWidth="true" hidden="false" outlineLevel="0" max="6" min="6" style="0" width="18"/>
    <col collapsed="false" customWidth="true" hidden="false" outlineLevel="0" max="7" min="7" style="0" width="19.85"/>
    <col collapsed="false" customWidth="true" hidden="false" outlineLevel="0" max="9" min="9" style="0" width="11.3"/>
    <col collapsed="false" customWidth="true" hidden="false" outlineLevel="0" max="10" min="10" style="0" width="11.52"/>
    <col collapsed="false" customWidth="true" hidden="false" outlineLevel="0" max="1024" min="1023" style="0" width="11.52"/>
  </cols>
  <sheetData>
    <row r="1" customFormat="false" ht="12.8" hidden="false" customHeight="false" outlineLevel="0" collapsed="false">
      <c r="B1" s="2" t="s">
        <v>0</v>
      </c>
      <c r="C1" s="2"/>
      <c r="D1" s="2"/>
      <c r="E1" s="2"/>
      <c r="F1" s="2"/>
      <c r="G1" s="2"/>
      <c r="H1" s="2"/>
      <c r="I1" s="2"/>
      <c r="J1" s="2"/>
      <c r="K1" s="2"/>
      <c r="L1" s="2"/>
      <c r="M1" s="2"/>
    </row>
    <row r="2" customFormat="false" ht="12.8" hidden="false" customHeight="false" outlineLevel="0" collapsed="false">
      <c r="B2" s="2"/>
      <c r="C2" s="2"/>
      <c r="D2" s="2"/>
      <c r="E2" s="2"/>
      <c r="F2" s="2"/>
      <c r="G2" s="2"/>
      <c r="H2" s="2"/>
      <c r="I2" s="2"/>
      <c r="J2" s="2"/>
      <c r="K2" s="2"/>
      <c r="L2" s="2"/>
      <c r="M2" s="2"/>
    </row>
    <row r="3" customFormat="false" ht="12.8" hidden="false" customHeight="false" outlineLevel="0" collapsed="false">
      <c r="B3" s="3"/>
      <c r="C3" s="3"/>
    </row>
    <row r="4" customFormat="false" ht="47.25" hidden="false" customHeight="true" outlineLevel="0" collapsed="false">
      <c r="B4" s="4" t="s">
        <v>1</v>
      </c>
      <c r="C4" s="4"/>
      <c r="D4" s="4"/>
      <c r="E4" s="4"/>
      <c r="F4" s="4"/>
      <c r="G4" s="4"/>
    </row>
    <row r="5" customFormat="false" ht="26.85" hidden="false" customHeight="false" outlineLevel="0" collapsed="false">
      <c r="B5" s="5" t="s">
        <v>2</v>
      </c>
      <c r="C5" s="5" t="s">
        <v>3</v>
      </c>
      <c r="D5" s="5" t="s">
        <v>4</v>
      </c>
      <c r="E5" s="5" t="s">
        <v>5</v>
      </c>
      <c r="F5" s="5" t="s">
        <v>6</v>
      </c>
      <c r="G5" s="5" t="s">
        <v>7</v>
      </c>
    </row>
    <row r="6" customFormat="false" ht="15" hidden="false" customHeight="false" outlineLevel="0" collapsed="false">
      <c r="B6" s="6" t="s">
        <v>8</v>
      </c>
      <c r="C6" s="7" t="s">
        <v>9</v>
      </c>
      <c r="D6" s="8" t="n">
        <v>1</v>
      </c>
      <c r="E6" s="9" t="n">
        <f aca="false">'Aux Manut'!I131</f>
        <v>4526.75</v>
      </c>
      <c r="F6" s="9" t="n">
        <f aca="false">E6*D6</f>
        <v>4526.75</v>
      </c>
      <c r="G6" s="9" t="n">
        <f aca="false">F6*12</f>
        <v>54321</v>
      </c>
      <c r="I6" s="10"/>
      <c r="J6" s="10"/>
    </row>
    <row r="7" customFormat="false" ht="15" hidden="false" customHeight="false" outlineLevel="0" collapsed="false">
      <c r="B7" s="6" t="s">
        <v>10</v>
      </c>
      <c r="C7" s="7" t="s">
        <v>11</v>
      </c>
      <c r="D7" s="8" t="n">
        <v>2</v>
      </c>
      <c r="E7" s="9" t="n">
        <f aca="false">'Oper Maq I'!I131</f>
        <v>4905.22</v>
      </c>
      <c r="F7" s="9" t="n">
        <f aca="false">E7*D7</f>
        <v>9810.44</v>
      </c>
      <c r="G7" s="9" t="n">
        <f aca="false">F7*12</f>
        <v>117725.28</v>
      </c>
      <c r="I7" s="10"/>
      <c r="J7" s="10"/>
    </row>
    <row r="8" customFormat="false" ht="15" hidden="false" customHeight="false" outlineLevel="0" collapsed="false">
      <c r="B8" s="6" t="s">
        <v>12</v>
      </c>
      <c r="C8" s="7" t="s">
        <v>11</v>
      </c>
      <c r="D8" s="8" t="n">
        <v>2</v>
      </c>
      <c r="E8" s="9" t="n">
        <f aca="false">'Oper Maq II'!I131</f>
        <v>4905.22</v>
      </c>
      <c r="F8" s="9" t="n">
        <f aca="false">E8*D8</f>
        <v>9810.44</v>
      </c>
      <c r="G8" s="9" t="n">
        <f aca="false">F8*12</f>
        <v>117725.28</v>
      </c>
      <c r="I8" s="10"/>
      <c r="J8" s="10"/>
    </row>
    <row r="9" customFormat="false" ht="15" hidden="false" customHeight="false" outlineLevel="0" collapsed="false">
      <c r="B9" s="6" t="s">
        <v>13</v>
      </c>
      <c r="C9" s="7" t="s">
        <v>14</v>
      </c>
      <c r="D9" s="8" t="n">
        <v>8</v>
      </c>
      <c r="E9" s="9" t="n">
        <f aca="false">'Aux Agr I'!I131</f>
        <v>3999.81</v>
      </c>
      <c r="F9" s="9" t="n">
        <f aca="false">E9*D9</f>
        <v>31998.48</v>
      </c>
      <c r="G9" s="9" t="n">
        <f aca="false">F9*12</f>
        <v>383981.76</v>
      </c>
      <c r="I9" s="10"/>
      <c r="J9" s="10"/>
    </row>
    <row r="10" customFormat="false" ht="15" hidden="false" customHeight="false" outlineLevel="0" collapsed="false">
      <c r="B10" s="6" t="s">
        <v>15</v>
      </c>
      <c r="C10" s="7" t="s">
        <v>14</v>
      </c>
      <c r="D10" s="8" t="n">
        <v>2</v>
      </c>
      <c r="E10" s="9" t="n">
        <f aca="false">'Aux Agr II'!I131</f>
        <v>4198.8</v>
      </c>
      <c r="F10" s="9" t="n">
        <f aca="false">E10*D10</f>
        <v>8397.6</v>
      </c>
      <c r="G10" s="9" t="n">
        <f aca="false">F10*12</f>
        <v>100771.2</v>
      </c>
      <c r="I10" s="10"/>
      <c r="J10" s="10"/>
    </row>
    <row r="11" customFormat="false" ht="15" hidden="false" customHeight="false" outlineLevel="0" collapsed="false">
      <c r="B11" s="6" t="s">
        <v>16</v>
      </c>
      <c r="C11" s="7" t="s">
        <v>14</v>
      </c>
      <c r="D11" s="8" t="n">
        <v>4</v>
      </c>
      <c r="E11" s="9" t="n">
        <f aca="false">'Aux Agr III'!I131</f>
        <v>3590.71</v>
      </c>
      <c r="F11" s="9" t="n">
        <f aca="false">E11*D11</f>
        <v>14362.84</v>
      </c>
      <c r="G11" s="9" t="n">
        <f aca="false">F11*12</f>
        <v>172354.08</v>
      </c>
      <c r="I11" s="10"/>
      <c r="J11" s="10"/>
    </row>
    <row r="12" customFormat="false" ht="15" hidden="false" customHeight="false" outlineLevel="0" collapsed="false">
      <c r="B12" s="6" t="s">
        <v>17</v>
      </c>
      <c r="C12" s="7" t="s">
        <v>14</v>
      </c>
      <c r="D12" s="8" t="n">
        <v>5</v>
      </c>
      <c r="E12" s="9" t="n">
        <f aca="false">'Aux Agr IV'!I131</f>
        <v>3860.54</v>
      </c>
      <c r="F12" s="9" t="n">
        <f aca="false">E12*D12</f>
        <v>19302.7</v>
      </c>
      <c r="G12" s="9" t="n">
        <f aca="false">F12*12</f>
        <v>231632.4</v>
      </c>
      <c r="I12" s="10"/>
      <c r="J12" s="10"/>
    </row>
    <row r="13" customFormat="false" ht="15" hidden="false" customHeight="false" outlineLevel="0" collapsed="false">
      <c r="F13" s="11" t="n">
        <f aca="false">SUM(F6:F12)</f>
        <v>98209.25</v>
      </c>
      <c r="G13" s="11" t="n">
        <f aca="false">SUM(G6:G12)</f>
        <v>1178511</v>
      </c>
    </row>
    <row r="14" customFormat="false" ht="15" hidden="false" customHeight="false" outlineLevel="0" collapsed="false">
      <c r="F14" s="12"/>
      <c r="G14" s="12"/>
    </row>
  </sheetData>
  <mergeCells count="2">
    <mergeCell ref="B1:M2"/>
    <mergeCell ref="B4:G4"/>
  </mergeCells>
  <printOptions headings="false" gridLines="false" gridLinesSet="true" horizontalCentered="false" verticalCentered="false"/>
  <pageMargins left="0.511805555555556" right="0.511805555555556" top="0.7875" bottom="0.7875" header="0.511811023622047" footer="0.511811023622047"/>
  <pageSetup paperSize="9" scale="108"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2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9" activeCellId="0" sqref="C9"/>
    </sheetView>
  </sheetViews>
  <sheetFormatPr defaultColWidth="8.70703125" defaultRowHeight="12.8" zeroHeight="false" outlineLevelRow="0" outlineLevelCol="0"/>
  <cols>
    <col collapsed="false" customWidth="true" hidden="false" outlineLevel="0" max="1" min="1" style="147" width="4.71"/>
    <col collapsed="false" customWidth="true" hidden="false" outlineLevel="0" max="2" min="2" style="124" width="12.71"/>
    <col collapsed="false" customWidth="true" hidden="false" outlineLevel="0" max="3" min="3" style="124" width="72.7"/>
    <col collapsed="false" customWidth="true" hidden="false" outlineLevel="0" max="4" min="4" style="147" width="6.15"/>
    <col collapsed="false" customWidth="true" hidden="false" outlineLevel="0" max="5" min="5" style="147" width="8.29"/>
    <col collapsed="false" customWidth="true" hidden="false" outlineLevel="0" max="6" min="6" style="147" width="6.42"/>
    <col collapsed="false" customWidth="true" hidden="false" outlineLevel="0" max="7" min="7" style="148" width="9"/>
    <col collapsed="false" customWidth="true" hidden="false" outlineLevel="0" max="8" min="8" style="147" width="12.97"/>
    <col collapsed="false" customWidth="true" hidden="false" outlineLevel="0" max="9" min="9" style="147" width="12.71"/>
    <col collapsed="false" customWidth="true" hidden="false" outlineLevel="0" max="10" min="10" style="147" width="12.86"/>
    <col collapsed="false" customWidth="true" hidden="false" outlineLevel="0" max="11" min="11" style="147" width="12.65"/>
    <col collapsed="false" customWidth="true" hidden="false" outlineLevel="0" max="12" min="12" style="147" width="12.35"/>
    <col collapsed="false" customWidth="true" hidden="false" outlineLevel="0" max="13" min="13" style="147" width="13.12"/>
    <col collapsed="false" customWidth="true" hidden="false" outlineLevel="0" max="14" min="14" style="147" width="11.86"/>
    <col collapsed="false" customWidth="true" hidden="false" outlineLevel="0" max="15" min="15" style="0" width="1.42"/>
    <col collapsed="false" customWidth="true" hidden="false" outlineLevel="0" max="1024" min="1021" style="0" width="11.52"/>
  </cols>
  <sheetData>
    <row r="1" customFormat="false" ht="19.4" hidden="false" customHeight="false" outlineLevel="0" collapsed="false">
      <c r="A1" s="149" t="s">
        <v>184</v>
      </c>
      <c r="B1" s="149" t="s">
        <v>185</v>
      </c>
      <c r="C1" s="149" t="s">
        <v>209</v>
      </c>
      <c r="D1" s="149" t="s">
        <v>187</v>
      </c>
      <c r="E1" s="149" t="s">
        <v>188</v>
      </c>
      <c r="F1" s="149" t="s">
        <v>189</v>
      </c>
      <c r="G1" s="149" t="s">
        <v>190</v>
      </c>
      <c r="H1" s="150" t="s">
        <v>8</v>
      </c>
      <c r="I1" s="150" t="s">
        <v>10</v>
      </c>
      <c r="J1" s="150" t="s">
        <v>12</v>
      </c>
      <c r="K1" s="150" t="s">
        <v>191</v>
      </c>
      <c r="L1" s="150" t="s">
        <v>192</v>
      </c>
      <c r="M1" s="150" t="s">
        <v>193</v>
      </c>
      <c r="N1" s="150" t="s">
        <v>194</v>
      </c>
    </row>
    <row r="2" customFormat="false" ht="55.2" hidden="false" customHeight="false" outlineLevel="0" collapsed="false">
      <c r="A2" s="134" t="n">
        <v>1</v>
      </c>
      <c r="B2" s="130" t="s">
        <v>210</v>
      </c>
      <c r="C2" s="137" t="s">
        <v>211</v>
      </c>
      <c r="D2" s="131" t="s">
        <v>187</v>
      </c>
      <c r="E2" s="131" t="s">
        <v>198</v>
      </c>
      <c r="F2" s="131" t="n">
        <v>3905</v>
      </c>
      <c r="G2" s="132" t="n">
        <v>24.73</v>
      </c>
      <c r="H2" s="136" t="n">
        <v>2</v>
      </c>
      <c r="I2" s="131" t="n">
        <v>2</v>
      </c>
      <c r="J2" s="131" t="n">
        <v>2</v>
      </c>
      <c r="K2" s="131" t="n">
        <v>2</v>
      </c>
      <c r="L2" s="131" t="n">
        <v>2</v>
      </c>
      <c r="M2" s="131" t="n">
        <v>0</v>
      </c>
      <c r="N2" s="131" t="n">
        <v>0</v>
      </c>
    </row>
    <row r="3" customFormat="false" ht="37.3" hidden="false" customHeight="false" outlineLevel="0" collapsed="false">
      <c r="A3" s="134" t="n">
        <v>2</v>
      </c>
      <c r="B3" s="130" t="s">
        <v>212</v>
      </c>
      <c r="C3" s="137" t="s">
        <v>213</v>
      </c>
      <c r="D3" s="131" t="s">
        <v>214</v>
      </c>
      <c r="E3" s="131" t="s">
        <v>198</v>
      </c>
      <c r="F3" s="131" t="n">
        <v>453057</v>
      </c>
      <c r="G3" s="132" t="n">
        <v>11.8</v>
      </c>
      <c r="H3" s="136" t="n">
        <v>6</v>
      </c>
      <c r="I3" s="131" t="n">
        <v>6</v>
      </c>
      <c r="J3" s="131" t="n">
        <v>6</v>
      </c>
      <c r="K3" s="131" t="n">
        <v>6</v>
      </c>
      <c r="L3" s="131" t="n">
        <v>6</v>
      </c>
      <c r="M3" s="131" t="n">
        <v>0</v>
      </c>
      <c r="N3" s="131" t="n">
        <v>0</v>
      </c>
    </row>
    <row r="4" customFormat="false" ht="28.35" hidden="false" customHeight="false" outlineLevel="0" collapsed="false">
      <c r="A4" s="134" t="n">
        <v>3</v>
      </c>
      <c r="B4" s="130" t="s">
        <v>215</v>
      </c>
      <c r="C4" s="137" t="s">
        <v>216</v>
      </c>
      <c r="D4" s="131" t="s">
        <v>197</v>
      </c>
      <c r="E4" s="131" t="s">
        <v>198</v>
      </c>
      <c r="F4" s="131" t="n">
        <v>269893</v>
      </c>
      <c r="G4" s="132" t="n">
        <v>1.55</v>
      </c>
      <c r="H4" s="136" t="n">
        <v>6</v>
      </c>
      <c r="I4" s="131" t="n">
        <v>6</v>
      </c>
      <c r="J4" s="131" t="n">
        <v>6</v>
      </c>
      <c r="K4" s="131" t="n">
        <v>6</v>
      </c>
      <c r="L4" s="131" t="n">
        <v>6</v>
      </c>
      <c r="M4" s="131" t="n">
        <v>0</v>
      </c>
      <c r="N4" s="131" t="n">
        <v>0</v>
      </c>
    </row>
    <row r="5" customFormat="false" ht="64.15" hidden="false" customHeight="false" outlineLevel="0" collapsed="false">
      <c r="A5" s="134" t="n">
        <v>4</v>
      </c>
      <c r="B5" s="130" t="s">
        <v>217</v>
      </c>
      <c r="C5" s="137" t="s">
        <v>218</v>
      </c>
      <c r="D5" s="131" t="s">
        <v>219</v>
      </c>
      <c r="E5" s="131" t="s">
        <v>198</v>
      </c>
      <c r="F5" s="131" t="n">
        <v>231750</v>
      </c>
      <c r="G5" s="132" t="n">
        <v>33.88</v>
      </c>
      <c r="H5" s="136" t="n">
        <v>0</v>
      </c>
      <c r="I5" s="131" t="n">
        <v>1</v>
      </c>
      <c r="J5" s="131" t="n">
        <v>1</v>
      </c>
      <c r="K5" s="131" t="n">
        <v>1</v>
      </c>
      <c r="L5" s="131" t="n">
        <v>1</v>
      </c>
      <c r="M5" s="131" t="n">
        <v>0</v>
      </c>
      <c r="N5" s="131" t="n">
        <v>0</v>
      </c>
    </row>
    <row r="6" customFormat="false" ht="19.4" hidden="false" customHeight="false" outlineLevel="0" collapsed="false">
      <c r="A6" s="134" t="n">
        <v>5</v>
      </c>
      <c r="B6" s="130" t="s">
        <v>220</v>
      </c>
      <c r="C6" s="137" t="s">
        <v>221</v>
      </c>
      <c r="D6" s="131" t="s">
        <v>197</v>
      </c>
      <c r="E6" s="131" t="s">
        <v>198</v>
      </c>
      <c r="F6" s="131" t="n">
        <v>440934</v>
      </c>
      <c r="G6" s="132" t="n">
        <v>13.31</v>
      </c>
      <c r="H6" s="136" t="n">
        <v>0</v>
      </c>
      <c r="I6" s="131" t="n">
        <v>6</v>
      </c>
      <c r="J6" s="131" t="n">
        <v>6</v>
      </c>
      <c r="K6" s="131" t="n">
        <v>6</v>
      </c>
      <c r="L6" s="131" t="n">
        <v>6</v>
      </c>
      <c r="M6" s="131" t="n">
        <v>0</v>
      </c>
      <c r="N6" s="131" t="n">
        <v>0</v>
      </c>
    </row>
    <row r="7" s="152" customFormat="true" ht="37.3" hidden="false" customHeight="false" outlineLevel="0" collapsed="false">
      <c r="A7" s="134" t="n">
        <v>6</v>
      </c>
      <c r="B7" s="151" t="s">
        <v>222</v>
      </c>
      <c r="C7" s="151" t="s">
        <v>223</v>
      </c>
      <c r="D7" s="135" t="s">
        <v>197</v>
      </c>
      <c r="E7" s="135" t="s">
        <v>198</v>
      </c>
      <c r="F7" s="135" t="n">
        <v>273449</v>
      </c>
      <c r="G7" s="132" t="n">
        <v>16.12</v>
      </c>
      <c r="H7" s="136" t="n">
        <v>0</v>
      </c>
      <c r="I7" s="135" t="n">
        <v>6</v>
      </c>
      <c r="J7" s="135" t="n">
        <v>6</v>
      </c>
      <c r="K7" s="135" t="n">
        <v>6</v>
      </c>
      <c r="L7" s="135" t="n">
        <v>6</v>
      </c>
      <c r="M7" s="135" t="n">
        <v>0</v>
      </c>
      <c r="N7" s="135" t="n">
        <v>0</v>
      </c>
      <c r="AMG7" s="0"/>
      <c r="AMH7" s="0"/>
      <c r="AMI7" s="0"/>
      <c r="AMJ7" s="0"/>
    </row>
    <row r="8" customFormat="false" ht="28.35" hidden="false" customHeight="false" outlineLevel="0" collapsed="false">
      <c r="A8" s="134" t="n">
        <v>7</v>
      </c>
      <c r="B8" s="130" t="s">
        <v>224</v>
      </c>
      <c r="C8" s="137" t="s">
        <v>225</v>
      </c>
      <c r="D8" s="131" t="s">
        <v>197</v>
      </c>
      <c r="E8" s="131" t="s">
        <v>198</v>
      </c>
      <c r="F8" s="131" t="n">
        <v>440936</v>
      </c>
      <c r="G8" s="132" t="n">
        <v>8.82</v>
      </c>
      <c r="H8" s="136" t="n">
        <v>0</v>
      </c>
      <c r="I8" s="131" t="n">
        <v>6</v>
      </c>
      <c r="J8" s="131" t="n">
        <v>6</v>
      </c>
      <c r="K8" s="131" t="n">
        <v>6</v>
      </c>
      <c r="L8" s="131" t="n">
        <v>6</v>
      </c>
      <c r="M8" s="131" t="n">
        <v>0</v>
      </c>
      <c r="N8" s="131" t="n">
        <v>0</v>
      </c>
    </row>
    <row r="9" customFormat="false" ht="37.3" hidden="false" customHeight="false" outlineLevel="0" collapsed="false">
      <c r="A9" s="134" t="n">
        <v>8</v>
      </c>
      <c r="B9" s="130" t="s">
        <v>226</v>
      </c>
      <c r="C9" s="137" t="s">
        <v>227</v>
      </c>
      <c r="D9" s="131" t="s">
        <v>187</v>
      </c>
      <c r="E9" s="131" t="s">
        <v>198</v>
      </c>
      <c r="F9" s="131" t="n">
        <v>399611</v>
      </c>
      <c r="G9" s="132" t="n">
        <v>11.38</v>
      </c>
      <c r="H9" s="136" t="n">
        <v>4</v>
      </c>
      <c r="I9" s="131" t="n">
        <v>2</v>
      </c>
      <c r="J9" s="131" t="n">
        <v>2</v>
      </c>
      <c r="K9" s="131" t="n">
        <v>4</v>
      </c>
      <c r="L9" s="131" t="n">
        <v>4</v>
      </c>
      <c r="M9" s="131" t="n">
        <v>0</v>
      </c>
      <c r="N9" s="131" t="n">
        <v>0</v>
      </c>
    </row>
    <row r="10" customFormat="false" ht="28.35" hidden="false" customHeight="false" outlineLevel="0" collapsed="false">
      <c r="A10" s="134" t="n">
        <v>9</v>
      </c>
      <c r="B10" s="130" t="s">
        <v>228</v>
      </c>
      <c r="C10" s="137" t="s">
        <v>229</v>
      </c>
      <c r="D10" s="131" t="s">
        <v>187</v>
      </c>
      <c r="E10" s="131" t="s">
        <v>198</v>
      </c>
      <c r="F10" s="131" t="n">
        <v>257074</v>
      </c>
      <c r="G10" s="132" t="n">
        <v>1.95</v>
      </c>
      <c r="H10" s="136" t="n">
        <v>2</v>
      </c>
      <c r="I10" s="131" t="n">
        <v>6</v>
      </c>
      <c r="J10" s="131" t="n">
        <v>6</v>
      </c>
      <c r="K10" s="131" t="n">
        <v>2</v>
      </c>
      <c r="L10" s="131" t="n">
        <v>2</v>
      </c>
      <c r="M10" s="131" t="n">
        <v>0</v>
      </c>
      <c r="N10" s="131" t="n">
        <v>0</v>
      </c>
    </row>
    <row r="11" customFormat="false" ht="19.4" hidden="false" customHeight="false" outlineLevel="0" collapsed="false">
      <c r="A11" s="134" t="n">
        <v>10</v>
      </c>
      <c r="B11" s="130" t="s">
        <v>230</v>
      </c>
      <c r="C11" s="137" t="s">
        <v>231</v>
      </c>
      <c r="D11" s="136" t="s">
        <v>187</v>
      </c>
      <c r="E11" s="131" t="s">
        <v>198</v>
      </c>
      <c r="F11" s="131" t="n">
        <v>405885</v>
      </c>
      <c r="G11" s="132" t="n">
        <v>23.59</v>
      </c>
      <c r="H11" s="136" t="n">
        <v>2</v>
      </c>
      <c r="I11" s="131" t="n">
        <v>2</v>
      </c>
      <c r="J11" s="131" t="n">
        <v>2</v>
      </c>
      <c r="K11" s="131" t="n">
        <v>4</v>
      </c>
      <c r="L11" s="131" t="n">
        <v>4</v>
      </c>
      <c r="M11" s="131" t="n">
        <v>0</v>
      </c>
      <c r="N11" s="131" t="n">
        <v>0</v>
      </c>
    </row>
    <row r="12" customFormat="false" ht="46.25" hidden="false" customHeight="false" outlineLevel="0" collapsed="false">
      <c r="A12" s="134" t="n">
        <v>11</v>
      </c>
      <c r="B12" s="130" t="s">
        <v>232</v>
      </c>
      <c r="C12" s="137" t="s">
        <v>233</v>
      </c>
      <c r="D12" s="136" t="s">
        <v>187</v>
      </c>
      <c r="E12" s="131" t="s">
        <v>198</v>
      </c>
      <c r="F12" s="131" t="n">
        <v>350570</v>
      </c>
      <c r="G12" s="132" t="n">
        <v>3.18</v>
      </c>
      <c r="H12" s="136" t="n">
        <v>100</v>
      </c>
      <c r="I12" s="131" t="n">
        <v>100</v>
      </c>
      <c r="J12" s="131" t="n">
        <v>100</v>
      </c>
      <c r="K12" s="131" t="n">
        <v>100</v>
      </c>
      <c r="L12" s="131" t="n">
        <v>100</v>
      </c>
      <c r="M12" s="131" t="n">
        <v>0</v>
      </c>
      <c r="N12" s="131" t="n">
        <v>0</v>
      </c>
    </row>
    <row r="13" customFormat="false" ht="37.3" hidden="false" customHeight="false" outlineLevel="0" collapsed="false">
      <c r="A13" s="134" t="n">
        <v>12</v>
      </c>
      <c r="B13" s="130" t="s">
        <v>234</v>
      </c>
      <c r="C13" s="137" t="s">
        <v>235</v>
      </c>
      <c r="D13" s="136" t="s">
        <v>187</v>
      </c>
      <c r="E13" s="131" t="s">
        <v>198</v>
      </c>
      <c r="F13" s="131" t="n">
        <v>335895</v>
      </c>
      <c r="G13" s="132" t="n">
        <v>2.83</v>
      </c>
      <c r="H13" s="136" t="n">
        <v>100</v>
      </c>
      <c r="I13" s="131" t="n">
        <v>100</v>
      </c>
      <c r="J13" s="131" t="n">
        <v>100</v>
      </c>
      <c r="K13" s="131" t="n">
        <v>100</v>
      </c>
      <c r="L13" s="131" t="n">
        <v>100</v>
      </c>
      <c r="M13" s="131" t="n">
        <v>0</v>
      </c>
      <c r="N13" s="131" t="n">
        <v>0</v>
      </c>
    </row>
    <row r="14" customFormat="false" ht="28.35" hidden="false" customHeight="false" outlineLevel="0" collapsed="false">
      <c r="A14" s="134" t="n">
        <v>13</v>
      </c>
      <c r="B14" s="130" t="s">
        <v>236</v>
      </c>
      <c r="C14" s="137" t="s">
        <v>237</v>
      </c>
      <c r="D14" s="136" t="s">
        <v>187</v>
      </c>
      <c r="E14" s="131" t="s">
        <v>198</v>
      </c>
      <c r="F14" s="131" t="n">
        <v>396950</v>
      </c>
      <c r="G14" s="132" t="n">
        <v>19.57</v>
      </c>
      <c r="H14" s="136" t="n">
        <v>0</v>
      </c>
      <c r="I14" s="131" t="n">
        <v>4</v>
      </c>
      <c r="J14" s="131" t="n">
        <v>4</v>
      </c>
      <c r="K14" s="131" t="n">
        <v>0</v>
      </c>
      <c r="L14" s="131" t="n">
        <v>0</v>
      </c>
      <c r="M14" s="131" t="n">
        <v>0</v>
      </c>
      <c r="N14" s="131" t="n">
        <v>0</v>
      </c>
    </row>
    <row r="15" customFormat="false" ht="64.15" hidden="false" customHeight="false" outlineLevel="0" collapsed="false">
      <c r="A15" s="134" t="n">
        <v>14</v>
      </c>
      <c r="B15" s="130" t="s">
        <v>238</v>
      </c>
      <c r="C15" s="137" t="s">
        <v>239</v>
      </c>
      <c r="D15" s="131" t="s">
        <v>197</v>
      </c>
      <c r="E15" s="131" t="s">
        <v>198</v>
      </c>
      <c r="F15" s="153" t="n">
        <v>358195</v>
      </c>
      <c r="G15" s="132" t="n">
        <v>58.18</v>
      </c>
      <c r="H15" s="136" t="n">
        <v>0</v>
      </c>
      <c r="I15" s="131" t="n">
        <v>2</v>
      </c>
      <c r="J15" s="131" t="n">
        <v>2</v>
      </c>
      <c r="K15" s="131" t="n">
        <v>0</v>
      </c>
      <c r="L15" s="131" t="n">
        <v>0</v>
      </c>
      <c r="M15" s="131" t="n">
        <v>0</v>
      </c>
      <c r="N15" s="131" t="n">
        <v>0</v>
      </c>
    </row>
    <row r="16" customFormat="false" ht="55.2" hidden="false" customHeight="false" outlineLevel="0" collapsed="false">
      <c r="A16" s="134" t="n">
        <v>15</v>
      </c>
      <c r="B16" s="130" t="s">
        <v>240</v>
      </c>
      <c r="C16" s="137" t="s">
        <v>241</v>
      </c>
      <c r="D16" s="131" t="s">
        <v>187</v>
      </c>
      <c r="E16" s="131" t="s">
        <v>198</v>
      </c>
      <c r="F16" s="135" t="n">
        <v>459765</v>
      </c>
      <c r="G16" s="132" t="n">
        <v>175.47</v>
      </c>
      <c r="H16" s="136" t="n">
        <v>0</v>
      </c>
      <c r="I16" s="131" t="n">
        <v>1</v>
      </c>
      <c r="J16" s="131" t="n">
        <v>1</v>
      </c>
      <c r="K16" s="131" t="n">
        <v>0</v>
      </c>
      <c r="L16" s="131" t="n">
        <v>0</v>
      </c>
      <c r="M16" s="131" t="n">
        <v>0</v>
      </c>
      <c r="N16" s="131" t="n">
        <v>0</v>
      </c>
    </row>
    <row r="17" customFormat="false" ht="82.05" hidden="false" customHeight="false" outlineLevel="0" collapsed="false">
      <c r="A17" s="129" t="n">
        <v>16</v>
      </c>
      <c r="B17" s="130" t="s">
        <v>242</v>
      </c>
      <c r="C17" s="137" t="s">
        <v>243</v>
      </c>
      <c r="D17" s="131" t="s">
        <v>187</v>
      </c>
      <c r="E17" s="131" t="s">
        <v>198</v>
      </c>
      <c r="F17" s="131" t="n">
        <v>322195</v>
      </c>
      <c r="G17" s="132" t="n">
        <v>101.7</v>
      </c>
      <c r="H17" s="136" t="n">
        <v>0</v>
      </c>
      <c r="I17" s="131" t="n">
        <v>2</v>
      </c>
      <c r="J17" s="131" t="n">
        <v>2</v>
      </c>
      <c r="K17" s="131" t="n">
        <v>0</v>
      </c>
      <c r="L17" s="131" t="n">
        <v>0</v>
      </c>
      <c r="M17" s="131" t="n">
        <v>0</v>
      </c>
      <c r="N17" s="131" t="n">
        <v>0</v>
      </c>
    </row>
    <row r="18" customFormat="false" ht="12.8" hidden="false" customHeight="false" outlineLevel="0" collapsed="false">
      <c r="A18" s="129" t="n">
        <v>17</v>
      </c>
      <c r="B18" s="130" t="s">
        <v>244</v>
      </c>
      <c r="C18" s="137" t="s">
        <v>245</v>
      </c>
      <c r="D18" s="131" t="s">
        <v>187</v>
      </c>
      <c r="E18" s="131" t="s">
        <v>198</v>
      </c>
      <c r="F18" s="131" t="n">
        <v>19798</v>
      </c>
      <c r="G18" s="132" t="n">
        <v>396.21</v>
      </c>
      <c r="H18" s="136" t="n">
        <v>0</v>
      </c>
      <c r="I18" s="131" t="n">
        <v>1</v>
      </c>
      <c r="J18" s="131" t="n">
        <v>1</v>
      </c>
      <c r="K18" s="131" t="n">
        <v>0</v>
      </c>
      <c r="L18" s="131" t="n">
        <v>0</v>
      </c>
      <c r="M18" s="131" t="n">
        <v>0</v>
      </c>
      <c r="N18" s="131" t="n">
        <v>0</v>
      </c>
    </row>
    <row r="19" customFormat="false" ht="46.25" hidden="false" customHeight="false" outlineLevel="0" collapsed="false">
      <c r="A19" s="129" t="n">
        <v>18</v>
      </c>
      <c r="B19" s="130" t="s">
        <v>246</v>
      </c>
      <c r="C19" s="137" t="s">
        <v>247</v>
      </c>
      <c r="D19" s="131" t="s">
        <v>197</v>
      </c>
      <c r="E19" s="131" t="s">
        <v>198</v>
      </c>
      <c r="F19" s="131" t="n">
        <v>273449</v>
      </c>
      <c r="G19" s="132" t="n">
        <v>16.58</v>
      </c>
      <c r="H19" s="136" t="n">
        <v>0</v>
      </c>
      <c r="I19" s="131" t="n">
        <v>4</v>
      </c>
      <c r="J19" s="131" t="n">
        <v>4</v>
      </c>
      <c r="K19" s="131" t="n">
        <v>0</v>
      </c>
      <c r="L19" s="131" t="n">
        <v>0</v>
      </c>
      <c r="M19" s="131" t="n">
        <v>0</v>
      </c>
      <c r="N19" s="131" t="n">
        <v>0</v>
      </c>
    </row>
    <row r="20" customFormat="false" ht="117.9" hidden="false" customHeight="false" outlineLevel="0" collapsed="false">
      <c r="A20" s="129" t="n">
        <v>19</v>
      </c>
      <c r="B20" s="130" t="s">
        <v>248</v>
      </c>
      <c r="C20" s="137" t="s">
        <v>249</v>
      </c>
      <c r="D20" s="131" t="s">
        <v>187</v>
      </c>
      <c r="E20" s="131" t="s">
        <v>198</v>
      </c>
      <c r="F20" s="131" t="n">
        <v>151039</v>
      </c>
      <c r="G20" s="132" t="n">
        <v>3.72333333333333</v>
      </c>
      <c r="H20" s="136" t="n">
        <v>0</v>
      </c>
      <c r="I20" s="131" t="n">
        <v>4</v>
      </c>
      <c r="J20" s="131" t="n">
        <v>4</v>
      </c>
      <c r="K20" s="131" t="n">
        <v>0</v>
      </c>
      <c r="L20" s="131" t="n">
        <v>0</v>
      </c>
      <c r="M20" s="131" t="n">
        <v>0</v>
      </c>
      <c r="N20" s="131" t="n">
        <v>0</v>
      </c>
    </row>
    <row r="21" customFormat="false" ht="46.25" hidden="false" customHeight="false" outlineLevel="0" collapsed="false">
      <c r="A21" s="129" t="n">
        <v>20</v>
      </c>
      <c r="B21" s="130" t="s">
        <v>250</v>
      </c>
      <c r="C21" s="137" t="s">
        <v>251</v>
      </c>
      <c r="D21" s="131" t="s">
        <v>197</v>
      </c>
      <c r="E21" s="131" t="s">
        <v>198</v>
      </c>
      <c r="F21" s="131" t="n">
        <v>447115</v>
      </c>
      <c r="G21" s="132" t="n">
        <v>28.94</v>
      </c>
      <c r="H21" s="136" t="n">
        <v>0</v>
      </c>
      <c r="I21" s="131" t="n">
        <v>4</v>
      </c>
      <c r="J21" s="131" t="n">
        <v>4</v>
      </c>
      <c r="K21" s="131" t="n">
        <v>0</v>
      </c>
      <c r="L21" s="131" t="n">
        <v>0</v>
      </c>
      <c r="M21" s="131" t="n">
        <v>0</v>
      </c>
      <c r="N21" s="131" t="n">
        <v>0</v>
      </c>
    </row>
    <row r="22" customFormat="false" ht="28.35" hidden="false" customHeight="false" outlineLevel="0" collapsed="false">
      <c r="A22" s="129" t="n">
        <v>21</v>
      </c>
      <c r="B22" s="130" t="s">
        <v>252</v>
      </c>
      <c r="C22" s="137" t="s">
        <v>253</v>
      </c>
      <c r="D22" s="131" t="s">
        <v>187</v>
      </c>
      <c r="E22" s="131" t="s">
        <v>198</v>
      </c>
      <c r="F22" s="131" t="n">
        <v>343703</v>
      </c>
      <c r="G22" s="132" t="n">
        <v>31.66</v>
      </c>
      <c r="H22" s="136" t="n">
        <v>0</v>
      </c>
      <c r="I22" s="131" t="n">
        <v>4</v>
      </c>
      <c r="J22" s="131" t="n">
        <v>4</v>
      </c>
      <c r="K22" s="131" t="n">
        <v>0</v>
      </c>
      <c r="L22" s="131" t="n">
        <v>0</v>
      </c>
      <c r="M22" s="131" t="n">
        <v>0</v>
      </c>
      <c r="N22" s="131" t="n">
        <v>0</v>
      </c>
    </row>
    <row r="23" customFormat="false" ht="28.35" hidden="false" customHeight="false" outlineLevel="0" collapsed="false">
      <c r="A23" s="129" t="n">
        <v>22</v>
      </c>
      <c r="B23" s="130" t="s">
        <v>254</v>
      </c>
      <c r="C23" s="137" t="s">
        <v>255</v>
      </c>
      <c r="D23" s="131" t="s">
        <v>187</v>
      </c>
      <c r="E23" s="131" t="s">
        <v>198</v>
      </c>
      <c r="F23" s="135" t="n">
        <v>3891</v>
      </c>
      <c r="G23" s="132" t="n">
        <v>197.04</v>
      </c>
      <c r="H23" s="136" t="n">
        <v>0</v>
      </c>
      <c r="I23" s="131" t="n">
        <v>0</v>
      </c>
      <c r="J23" s="131" t="n">
        <v>0</v>
      </c>
      <c r="K23" s="131" t="n">
        <v>0</v>
      </c>
      <c r="L23" s="131" t="n">
        <v>1</v>
      </c>
      <c r="M23" s="131" t="n">
        <v>0</v>
      </c>
      <c r="N23" s="131" t="n">
        <v>0</v>
      </c>
    </row>
    <row r="24" customFormat="false" ht="37.3" hidden="false" customHeight="false" outlineLevel="0" collapsed="false">
      <c r="A24" s="129" t="n">
        <v>23</v>
      </c>
      <c r="B24" s="130" t="s">
        <v>256</v>
      </c>
      <c r="C24" s="137" t="s">
        <v>257</v>
      </c>
      <c r="D24" s="131" t="s">
        <v>187</v>
      </c>
      <c r="E24" s="131" t="s">
        <v>198</v>
      </c>
      <c r="F24" s="135" t="n">
        <v>52817</v>
      </c>
      <c r="G24" s="132" t="n">
        <v>143.3</v>
      </c>
      <c r="H24" s="136" t="n">
        <v>1</v>
      </c>
      <c r="I24" s="131" t="n">
        <v>1</v>
      </c>
      <c r="J24" s="131" t="n">
        <v>1</v>
      </c>
      <c r="K24" s="131" t="n">
        <v>1</v>
      </c>
      <c r="L24" s="131" t="n">
        <v>1</v>
      </c>
      <c r="M24" s="131" t="n">
        <v>0</v>
      </c>
      <c r="N24" s="131" t="n">
        <v>0</v>
      </c>
    </row>
    <row r="25" customFormat="false" ht="37.3" hidden="false" customHeight="false" outlineLevel="0" collapsed="false">
      <c r="A25" s="129" t="n">
        <v>24</v>
      </c>
      <c r="B25" s="130" t="s">
        <v>258</v>
      </c>
      <c r="C25" s="137" t="s">
        <v>259</v>
      </c>
      <c r="D25" s="131" t="s">
        <v>187</v>
      </c>
      <c r="E25" s="131" t="s">
        <v>198</v>
      </c>
      <c r="F25" s="135" t="n">
        <v>461010</v>
      </c>
      <c r="G25" s="132" t="n">
        <v>114.6</v>
      </c>
      <c r="H25" s="136" t="n">
        <v>1</v>
      </c>
      <c r="I25" s="131" t="n">
        <v>1</v>
      </c>
      <c r="J25" s="131" t="n">
        <v>1</v>
      </c>
      <c r="K25" s="131" t="n">
        <v>1</v>
      </c>
      <c r="L25" s="131" t="n">
        <v>1</v>
      </c>
      <c r="M25" s="131" t="n">
        <v>0</v>
      </c>
      <c r="N25" s="131" t="n">
        <v>0</v>
      </c>
    </row>
    <row r="26" customFormat="false" ht="12.8" hidden="false" customHeight="false" outlineLevel="0" collapsed="false">
      <c r="A26" s="154"/>
    </row>
    <row r="27" customFormat="false" ht="15" hidden="false" customHeight="false" outlineLevel="0" collapsed="false">
      <c r="G27" s="138" t="s">
        <v>207</v>
      </c>
      <c r="H27" s="139" t="n">
        <f aca="false">SUMPRODUCT($G$2:$G$25,H2:H25)</f>
        <v>1085.06</v>
      </c>
      <c r="I27" s="139" t="n">
        <f aca="false">SUMPRODUCT($G$2:$G$25,I2:I25)</f>
        <v>2626.81333333333</v>
      </c>
      <c r="J27" s="139" t="n">
        <f aca="false">SUMPRODUCT($G$2:$G$25,J2:J25)</f>
        <v>2626.81333333333</v>
      </c>
      <c r="K27" s="139" t="n">
        <f aca="false">SUMPRODUCT($G$2:$G$25,K2:K25)</f>
        <v>1395.62</v>
      </c>
      <c r="L27" s="139" t="n">
        <f aca="false">SUMPRODUCT($G$2:$G$25,L2:L25)</f>
        <v>1592.66</v>
      </c>
      <c r="M27" s="139" t="n">
        <f aca="false">SUMPRODUCT($G$2:$G$25,M2:M25)</f>
        <v>0</v>
      </c>
      <c r="N27" s="139" t="n">
        <f aca="false">SUMPRODUCT($G$2:$G$25,N2:N25)</f>
        <v>0</v>
      </c>
    </row>
    <row r="28" customFormat="false" ht="15" hidden="false" customHeight="false" outlineLevel="0" collapsed="false">
      <c r="G28" s="138" t="s">
        <v>208</v>
      </c>
      <c r="H28" s="143" t="n">
        <f aca="false">H27/12</f>
        <v>90.4216666666667</v>
      </c>
      <c r="I28" s="143" t="n">
        <f aca="false">I27/12</f>
        <v>218.901111111111</v>
      </c>
      <c r="J28" s="143" t="n">
        <f aca="false">J27/12</f>
        <v>218.901111111111</v>
      </c>
      <c r="K28" s="143" t="n">
        <f aca="false">K27/12</f>
        <v>116.301666666667</v>
      </c>
      <c r="L28" s="143" t="n">
        <f aca="false">L27/12</f>
        <v>132.721666666667</v>
      </c>
      <c r="M28" s="143" t="n">
        <f aca="false">M27/12</f>
        <v>0</v>
      </c>
      <c r="N28" s="146" t="n">
        <f aca="false">N27/12</f>
        <v>0</v>
      </c>
    </row>
  </sheetData>
  <printOptions headings="false" gridLines="false" gridLinesSet="true" horizontalCentered="false" verticalCentered="false"/>
  <pageMargins left="0.511805555555556" right="0.511805555555556" top="0.7875" bottom="0.7875" header="0.511811023622047" footer="0.511811023622047"/>
  <pageSetup paperSize="9" scale="65"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58ED5"/>
    <pageSetUpPr fitToPage="false"/>
  </sheetPr>
  <dimension ref="A1:I1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48" activeCellId="0" sqref="K48"/>
    </sheetView>
  </sheetViews>
  <sheetFormatPr defaultColWidth="11.53515625" defaultRowHeight="12.8" zeroHeight="false" outlineLevelRow="0" outlineLevelCol="0"/>
  <cols>
    <col collapsed="false" customWidth="true" hidden="false" outlineLevel="0" max="1" min="1" style="0" width="10"/>
    <col collapsed="false" customWidth="true" hidden="false" outlineLevel="0" max="2" min="2" style="0" width="9.02"/>
    <col collapsed="false" customWidth="true" hidden="false" outlineLevel="0" max="3" min="3" style="0" width="15"/>
    <col collapsed="false" customWidth="true" hidden="false" outlineLevel="0" max="4" min="4" style="0" width="9.02"/>
    <col collapsed="false" customWidth="true" hidden="false" outlineLevel="0" max="5" min="5" style="0" width="15"/>
    <col collapsed="false" customWidth="true" hidden="false" outlineLevel="0" max="6" min="6" style="0" width="9.02"/>
    <col collapsed="false" customWidth="true" hidden="false" outlineLevel="0" max="7" min="7" style="0" width="19.14"/>
    <col collapsed="false" customWidth="true" hidden="false" outlineLevel="0" max="8" min="8" style="0" width="9.13"/>
    <col collapsed="false" customWidth="true" hidden="false" outlineLevel="0" max="9" min="9" style="0" width="11.99"/>
    <col collapsed="false" customWidth="true" hidden="false" outlineLevel="0" max="60" min="10" style="0" width="9.02"/>
  </cols>
  <sheetData>
    <row r="1" customFormat="false" ht="12.8" hidden="false" customHeight="false" outlineLevel="0" collapsed="false">
      <c r="A1" s="13"/>
      <c r="B1" s="13"/>
      <c r="C1" s="13"/>
      <c r="D1" s="13"/>
      <c r="E1" s="13"/>
      <c r="F1" s="13"/>
      <c r="G1" s="13"/>
      <c r="H1" s="13"/>
      <c r="I1" s="13"/>
    </row>
    <row r="2" customFormat="false" ht="12.8" hidden="false" customHeight="false" outlineLevel="0" collapsed="false">
      <c r="A2" s="14" t="s">
        <v>18</v>
      </c>
      <c r="B2" s="14"/>
      <c r="C2" s="14"/>
      <c r="D2" s="14"/>
      <c r="E2" s="14"/>
      <c r="F2" s="14"/>
      <c r="G2" s="14"/>
      <c r="H2" s="14"/>
      <c r="I2" s="14"/>
    </row>
    <row r="3" customFormat="false" ht="12.8" hidden="false" customHeight="false" outlineLevel="0" collapsed="false">
      <c r="A3" s="15"/>
      <c r="B3" s="15"/>
      <c r="C3" s="15"/>
      <c r="D3" s="15"/>
      <c r="E3" s="15"/>
      <c r="F3" s="15"/>
      <c r="G3" s="15"/>
      <c r="H3" s="15"/>
      <c r="I3" s="15"/>
    </row>
    <row r="4" customFormat="false" ht="12.8" hidden="false" customHeight="false" outlineLevel="0" collapsed="false">
      <c r="A4" s="16" t="s">
        <v>19</v>
      </c>
      <c r="B4" s="16"/>
      <c r="C4" s="16"/>
      <c r="D4" s="16"/>
      <c r="E4" s="16"/>
      <c r="F4" s="16"/>
      <c r="G4" s="16"/>
      <c r="H4" s="16"/>
      <c r="I4" s="16"/>
    </row>
    <row r="5" customFormat="false" ht="12.8" hidden="false" customHeight="false" outlineLevel="0" collapsed="false">
      <c r="A5" s="17" t="s">
        <v>20</v>
      </c>
      <c r="B5" s="18" t="s">
        <v>21</v>
      </c>
      <c r="C5" s="18"/>
      <c r="D5" s="18"/>
      <c r="E5" s="18"/>
      <c r="F5" s="18"/>
      <c r="G5" s="18"/>
      <c r="H5" s="19"/>
      <c r="I5" s="19"/>
    </row>
    <row r="6" customFormat="false" ht="12.8" hidden="false" customHeight="false" outlineLevel="0" collapsed="false">
      <c r="A6" s="17" t="s">
        <v>22</v>
      </c>
      <c r="B6" s="18" t="s">
        <v>23</v>
      </c>
      <c r="C6" s="18"/>
      <c r="D6" s="18"/>
      <c r="E6" s="18"/>
      <c r="F6" s="18"/>
      <c r="G6" s="18"/>
      <c r="H6" s="20" t="s">
        <v>24</v>
      </c>
      <c r="I6" s="20"/>
    </row>
    <row r="7" customFormat="false" ht="12.8" hidden="false" customHeight="false" outlineLevel="0" collapsed="false">
      <c r="A7" s="17" t="s">
        <v>25</v>
      </c>
      <c r="B7" s="18" t="s">
        <v>26</v>
      </c>
      <c r="C7" s="18"/>
      <c r="D7" s="18"/>
      <c r="E7" s="18"/>
      <c r="F7" s="18"/>
      <c r="G7" s="18"/>
      <c r="H7" s="21" t="n">
        <v>2021</v>
      </c>
      <c r="I7" s="21"/>
    </row>
    <row r="8" customFormat="false" ht="12.8" hidden="false" customHeight="false" outlineLevel="0" collapsed="false">
      <c r="A8" s="17" t="s">
        <v>27</v>
      </c>
      <c r="B8" s="18" t="s">
        <v>28</v>
      </c>
      <c r="C8" s="18"/>
      <c r="D8" s="18"/>
      <c r="E8" s="18"/>
      <c r="F8" s="18"/>
      <c r="G8" s="18"/>
      <c r="H8" s="21" t="n">
        <v>12</v>
      </c>
      <c r="I8" s="21"/>
    </row>
    <row r="9" customFormat="false" ht="12.8" hidden="false" customHeight="false" outlineLevel="0" collapsed="false">
      <c r="A9" s="13"/>
      <c r="B9" s="22"/>
      <c r="C9" s="22"/>
      <c r="D9" s="22"/>
      <c r="E9" s="22"/>
      <c r="F9" s="22"/>
      <c r="G9" s="22"/>
      <c r="H9" s="13"/>
      <c r="I9" s="13"/>
    </row>
    <row r="10" customFormat="false" ht="12.8" hidden="false" customHeight="false" outlineLevel="0" collapsed="false">
      <c r="A10" s="16" t="s">
        <v>29</v>
      </c>
      <c r="B10" s="16"/>
      <c r="C10" s="16"/>
      <c r="D10" s="16"/>
      <c r="E10" s="16"/>
      <c r="F10" s="16"/>
      <c r="G10" s="16"/>
      <c r="H10" s="16"/>
      <c r="I10" s="16"/>
    </row>
    <row r="11" customFormat="false" ht="12.8" hidden="false" customHeight="false" outlineLevel="0" collapsed="false">
      <c r="A11" s="17" t="s">
        <v>30</v>
      </c>
      <c r="B11" s="17"/>
      <c r="C11" s="17" t="s">
        <v>31</v>
      </c>
      <c r="D11" s="17"/>
      <c r="E11" s="17" t="s">
        <v>32</v>
      </c>
      <c r="F11" s="17"/>
      <c r="G11" s="17"/>
      <c r="H11" s="17"/>
      <c r="I11" s="17"/>
    </row>
    <row r="12" customFormat="false" ht="12.8" hidden="false" customHeight="false" outlineLevel="0" collapsed="false">
      <c r="A12" s="21" t="s">
        <v>33</v>
      </c>
      <c r="B12" s="21"/>
      <c r="C12" s="17" t="s">
        <v>34</v>
      </c>
      <c r="D12" s="17"/>
      <c r="E12" s="23" t="n">
        <f aca="false">Resumo!D6</f>
        <v>1</v>
      </c>
      <c r="F12" s="23"/>
      <c r="G12" s="23"/>
      <c r="H12" s="23"/>
      <c r="I12" s="23"/>
    </row>
    <row r="13" customFormat="false" ht="12.8" hidden="false" customHeight="false" outlineLevel="0" collapsed="false">
      <c r="A13" s="13"/>
      <c r="B13" s="22"/>
      <c r="C13" s="22"/>
      <c r="D13" s="22"/>
      <c r="E13" s="22"/>
      <c r="F13" s="22"/>
      <c r="G13" s="22"/>
      <c r="H13" s="13"/>
      <c r="I13" s="13"/>
    </row>
    <row r="14" customFormat="false" ht="12.8" hidden="false" customHeight="false" outlineLevel="0" collapsed="false">
      <c r="A14" s="16" t="s">
        <v>35</v>
      </c>
      <c r="B14" s="16"/>
      <c r="C14" s="16"/>
      <c r="D14" s="16"/>
      <c r="E14" s="16"/>
      <c r="F14" s="16"/>
      <c r="G14" s="16"/>
      <c r="H14" s="16"/>
      <c r="I14" s="16"/>
    </row>
    <row r="15" customFormat="false" ht="12.8" hidden="false" customHeight="false" outlineLevel="0" collapsed="false">
      <c r="A15" s="17" t="n">
        <v>1</v>
      </c>
      <c r="B15" s="18" t="s">
        <v>36</v>
      </c>
      <c r="C15" s="18"/>
      <c r="D15" s="18"/>
      <c r="E15" s="18"/>
      <c r="F15" s="18"/>
      <c r="G15" s="18"/>
      <c r="H15" s="20" t="s">
        <v>33</v>
      </c>
      <c r="I15" s="20"/>
    </row>
    <row r="16" customFormat="false" ht="12.8" hidden="false" customHeight="false" outlineLevel="0" collapsed="false">
      <c r="A16" s="17" t="n">
        <v>2</v>
      </c>
      <c r="B16" s="18" t="s">
        <v>37</v>
      </c>
      <c r="C16" s="18"/>
      <c r="D16" s="18"/>
      <c r="E16" s="18"/>
      <c r="F16" s="18"/>
      <c r="G16" s="18"/>
      <c r="H16" s="20" t="s">
        <v>9</v>
      </c>
      <c r="I16" s="20"/>
    </row>
    <row r="17" customFormat="false" ht="12.8" hidden="false" customHeight="false" outlineLevel="0" collapsed="false">
      <c r="A17" s="17" t="n">
        <v>3</v>
      </c>
      <c r="B17" s="18" t="s">
        <v>38</v>
      </c>
      <c r="C17" s="18"/>
      <c r="D17" s="18"/>
      <c r="E17" s="18"/>
      <c r="F17" s="18"/>
      <c r="G17" s="18"/>
      <c r="H17" s="24" t="n">
        <v>1301</v>
      </c>
      <c r="I17" s="24"/>
    </row>
    <row r="18" customFormat="false" ht="12.8" hidden="false" customHeight="false" outlineLevel="0" collapsed="false">
      <c r="A18" s="17" t="n">
        <v>4</v>
      </c>
      <c r="B18" s="18" t="s">
        <v>39</v>
      </c>
      <c r="C18" s="18"/>
      <c r="D18" s="18"/>
      <c r="E18" s="18"/>
      <c r="F18" s="18"/>
      <c r="G18" s="18"/>
      <c r="H18" s="20" t="s">
        <v>40</v>
      </c>
      <c r="I18" s="20"/>
    </row>
    <row r="19" customFormat="false" ht="12.8" hidden="false" customHeight="false" outlineLevel="0" collapsed="false">
      <c r="A19" s="17" t="n">
        <v>5</v>
      </c>
      <c r="B19" s="18" t="s">
        <v>41</v>
      </c>
      <c r="C19" s="18"/>
      <c r="D19" s="18"/>
      <c r="E19" s="18"/>
      <c r="F19" s="18"/>
      <c r="G19" s="18"/>
      <c r="H19" s="25" t="n">
        <v>44256</v>
      </c>
      <c r="I19" s="25"/>
    </row>
    <row r="20" customFormat="false" ht="12.8" hidden="false" customHeight="false" outlineLevel="0" collapsed="false">
      <c r="A20" s="26"/>
      <c r="B20" s="26"/>
      <c r="C20" s="26"/>
      <c r="D20" s="26"/>
      <c r="E20" s="26"/>
      <c r="F20" s="26"/>
      <c r="G20" s="26"/>
      <c r="H20" s="26"/>
      <c r="I20" s="26"/>
    </row>
    <row r="21" customFormat="false" ht="12.8" hidden="false" customHeight="false" outlineLevel="0" collapsed="false">
      <c r="A21" s="16" t="s">
        <v>42</v>
      </c>
      <c r="B21" s="16"/>
      <c r="C21" s="16"/>
      <c r="D21" s="16"/>
      <c r="E21" s="16"/>
      <c r="F21" s="16"/>
      <c r="G21" s="16"/>
      <c r="H21" s="16"/>
      <c r="I21" s="16"/>
    </row>
    <row r="22" customFormat="false" ht="12.8" hidden="false" customHeight="false" outlineLevel="0" collapsed="false">
      <c r="A22" s="27" t="n">
        <v>1</v>
      </c>
      <c r="B22" s="27" t="s">
        <v>43</v>
      </c>
      <c r="C22" s="27"/>
      <c r="D22" s="27"/>
      <c r="E22" s="27"/>
      <c r="F22" s="27"/>
      <c r="G22" s="27"/>
      <c r="H22" s="27" t="s">
        <v>44</v>
      </c>
      <c r="I22" s="27" t="s">
        <v>45</v>
      </c>
    </row>
    <row r="23" customFormat="false" ht="12.8" hidden="false" customHeight="false" outlineLevel="0" collapsed="false">
      <c r="A23" s="27" t="s">
        <v>20</v>
      </c>
      <c r="B23" s="28" t="s">
        <v>46</v>
      </c>
      <c r="C23" s="28"/>
      <c r="D23" s="28"/>
      <c r="E23" s="28"/>
      <c r="F23" s="28"/>
      <c r="G23" s="28"/>
      <c r="H23" s="29"/>
      <c r="I23" s="30" t="n">
        <f aca="false">H17</f>
        <v>1301</v>
      </c>
    </row>
    <row r="24" customFormat="false" ht="12.8" hidden="false" customHeight="false" outlineLevel="0" collapsed="false">
      <c r="A24" s="27" t="s">
        <v>22</v>
      </c>
      <c r="B24" s="18" t="s">
        <v>47</v>
      </c>
      <c r="C24" s="18"/>
      <c r="D24" s="18"/>
      <c r="E24" s="18"/>
      <c r="F24" s="18"/>
      <c r="G24" s="18"/>
      <c r="H24" s="31" t="n">
        <v>0.3</v>
      </c>
      <c r="I24" s="30" t="n">
        <f aca="false">I23*H24</f>
        <v>390.3</v>
      </c>
    </row>
    <row r="25" customFormat="false" ht="12.8" hidden="false" customHeight="false" outlineLevel="0" collapsed="false">
      <c r="A25" s="27" t="s">
        <v>25</v>
      </c>
      <c r="B25" s="18" t="s">
        <v>48</v>
      </c>
      <c r="C25" s="18"/>
      <c r="D25" s="18"/>
      <c r="E25" s="18"/>
      <c r="F25" s="18"/>
      <c r="G25" s="18"/>
      <c r="H25" s="31"/>
      <c r="I25" s="32"/>
    </row>
    <row r="26" customFormat="false" ht="12.8" hidden="false" customHeight="false" outlineLevel="0" collapsed="false">
      <c r="A26" s="27" t="s">
        <v>27</v>
      </c>
      <c r="B26" s="18" t="s">
        <v>49</v>
      </c>
      <c r="C26" s="18"/>
      <c r="D26" s="18"/>
      <c r="E26" s="18"/>
      <c r="F26" s="18"/>
      <c r="G26" s="18"/>
      <c r="H26" s="31"/>
      <c r="I26" s="32"/>
    </row>
    <row r="27" customFormat="false" ht="12.8" hidden="false" customHeight="false" outlineLevel="0" collapsed="false">
      <c r="A27" s="27" t="s">
        <v>50</v>
      </c>
      <c r="B27" s="18" t="s">
        <v>51</v>
      </c>
      <c r="C27" s="18"/>
      <c r="D27" s="18"/>
      <c r="E27" s="18"/>
      <c r="F27" s="18"/>
      <c r="G27" s="18"/>
      <c r="H27" s="31"/>
      <c r="I27" s="32"/>
    </row>
    <row r="28" customFormat="false" ht="12.8" hidden="false" customHeight="false" outlineLevel="0" collapsed="false">
      <c r="A28" s="27" t="s">
        <v>52</v>
      </c>
      <c r="B28" s="18" t="s">
        <v>53</v>
      </c>
      <c r="C28" s="18"/>
      <c r="D28" s="18"/>
      <c r="E28" s="18"/>
      <c r="F28" s="18"/>
      <c r="G28" s="18"/>
      <c r="H28" s="31"/>
      <c r="I28" s="32"/>
    </row>
    <row r="29" customFormat="false" ht="12.8" hidden="false" customHeight="false" outlineLevel="0" collapsed="false">
      <c r="A29" s="27" t="s">
        <v>54</v>
      </c>
      <c r="B29" s="27"/>
      <c r="C29" s="27"/>
      <c r="D29" s="27"/>
      <c r="E29" s="27"/>
      <c r="F29" s="27"/>
      <c r="G29" s="27"/>
      <c r="H29" s="27"/>
      <c r="I29" s="33" t="n">
        <f aca="false">TRUNC(SUM(I23:I28),2)</f>
        <v>1691.3</v>
      </c>
    </row>
    <row r="30" customFormat="false" ht="12.8" hidden="false" customHeight="false" outlineLevel="0" collapsed="false">
      <c r="A30" s="34"/>
      <c r="B30" s="34"/>
      <c r="C30" s="34"/>
      <c r="D30" s="34"/>
      <c r="E30" s="34"/>
      <c r="F30" s="34"/>
      <c r="G30" s="34"/>
      <c r="H30" s="34"/>
      <c r="I30" s="35"/>
    </row>
    <row r="31" customFormat="false" ht="12.8" hidden="false" customHeight="false" outlineLevel="0" collapsed="false">
      <c r="A31" s="16" t="s">
        <v>55</v>
      </c>
      <c r="B31" s="16"/>
      <c r="C31" s="16"/>
      <c r="D31" s="16"/>
      <c r="E31" s="16"/>
      <c r="F31" s="16"/>
      <c r="G31" s="16"/>
      <c r="H31" s="16"/>
      <c r="I31" s="16"/>
    </row>
    <row r="32" customFormat="false" ht="12.8" hidden="false" customHeight="false" outlineLevel="0" collapsed="false">
      <c r="A32" s="27" t="s">
        <v>56</v>
      </c>
      <c r="B32" s="27"/>
      <c r="C32" s="27"/>
      <c r="D32" s="27"/>
      <c r="E32" s="27"/>
      <c r="F32" s="27"/>
      <c r="G32" s="27"/>
      <c r="H32" s="27" t="s">
        <v>44</v>
      </c>
      <c r="I32" s="27" t="s">
        <v>45</v>
      </c>
    </row>
    <row r="33" customFormat="false" ht="12.8" hidden="false" customHeight="false" outlineLevel="0" collapsed="false">
      <c r="A33" s="27" t="s">
        <v>20</v>
      </c>
      <c r="B33" s="18" t="s">
        <v>57</v>
      </c>
      <c r="C33" s="18"/>
      <c r="D33" s="18"/>
      <c r="E33" s="18"/>
      <c r="F33" s="18"/>
      <c r="G33" s="18"/>
      <c r="H33" s="36" t="n">
        <v>0.0833</v>
      </c>
      <c r="I33" s="32" t="n">
        <f aca="false">I29*H33</f>
        <v>140.88529</v>
      </c>
    </row>
    <row r="34" customFormat="false" ht="12.8" hidden="false" customHeight="false" outlineLevel="0" collapsed="false">
      <c r="A34" s="27" t="s">
        <v>22</v>
      </c>
      <c r="B34" s="18" t="s">
        <v>58</v>
      </c>
      <c r="C34" s="18"/>
      <c r="D34" s="18"/>
      <c r="E34" s="18"/>
      <c r="F34" s="18"/>
      <c r="G34" s="18"/>
      <c r="H34" s="37" t="n">
        <v>0.121</v>
      </c>
      <c r="I34" s="32" t="n">
        <f aca="false">$I$29*H34</f>
        <v>204.6473</v>
      </c>
    </row>
    <row r="35" customFormat="false" ht="12.8" hidden="false" customHeight="false" outlineLevel="0" collapsed="false">
      <c r="A35" s="27" t="s">
        <v>59</v>
      </c>
      <c r="B35" s="27"/>
      <c r="C35" s="27"/>
      <c r="D35" s="27"/>
      <c r="E35" s="27"/>
      <c r="F35" s="27"/>
      <c r="G35" s="27"/>
      <c r="H35" s="38" t="n">
        <f aca="false">TRUNC(SUM(H33:H34),4)</f>
        <v>0.2043</v>
      </c>
      <c r="I35" s="39" t="n">
        <f aca="false">TRUNC(SUM(I33:I34),2)</f>
        <v>345.53</v>
      </c>
    </row>
    <row r="36" customFormat="false" ht="12.8" hidden="false" customHeight="false" outlineLevel="0" collapsed="false">
      <c r="A36" s="40"/>
      <c r="B36" s="40"/>
      <c r="C36" s="40"/>
      <c r="D36" s="40"/>
      <c r="E36" s="40"/>
      <c r="F36" s="40"/>
      <c r="G36" s="40"/>
      <c r="H36" s="40"/>
      <c r="I36" s="40"/>
    </row>
    <row r="37" customFormat="false" ht="12.8" hidden="false" customHeight="false" outlineLevel="0" collapsed="false">
      <c r="A37" s="27" t="s">
        <v>60</v>
      </c>
      <c r="B37" s="27"/>
      <c r="C37" s="27"/>
      <c r="D37" s="27"/>
      <c r="E37" s="27"/>
      <c r="F37" s="27"/>
      <c r="G37" s="27"/>
      <c r="H37" s="27" t="s">
        <v>44</v>
      </c>
      <c r="I37" s="27" t="s">
        <v>45</v>
      </c>
    </row>
    <row r="38" customFormat="false" ht="12.8" hidden="false" customHeight="false" outlineLevel="0" collapsed="false">
      <c r="A38" s="27" t="s">
        <v>20</v>
      </c>
      <c r="B38" s="18" t="s">
        <v>61</v>
      </c>
      <c r="C38" s="18"/>
      <c r="D38" s="18"/>
      <c r="E38" s="18"/>
      <c r="F38" s="18"/>
      <c r="G38" s="18"/>
      <c r="H38" s="36" t="n">
        <v>0.2</v>
      </c>
      <c r="I38" s="32" t="n">
        <f aca="false">H38*($I$29+$I$35)</f>
        <v>407.366</v>
      </c>
    </row>
    <row r="39" customFormat="false" ht="12.8" hidden="false" customHeight="false" outlineLevel="0" collapsed="false">
      <c r="A39" s="27" t="s">
        <v>22</v>
      </c>
      <c r="B39" s="28" t="s">
        <v>62</v>
      </c>
      <c r="C39" s="28"/>
      <c r="D39" s="28"/>
      <c r="E39" s="28"/>
      <c r="F39" s="28"/>
      <c r="G39" s="28"/>
      <c r="H39" s="41" t="n">
        <v>0.025</v>
      </c>
      <c r="I39" s="30" t="n">
        <f aca="false">H39*($I$29+$I$35)</f>
        <v>50.92075</v>
      </c>
    </row>
    <row r="40" customFormat="false" ht="12.8" hidden="false" customHeight="false" outlineLevel="0" collapsed="false">
      <c r="A40" s="27" t="s">
        <v>25</v>
      </c>
      <c r="B40" s="28" t="s">
        <v>63</v>
      </c>
      <c r="C40" s="28"/>
      <c r="D40" s="28"/>
      <c r="E40" s="28"/>
      <c r="F40" s="28"/>
      <c r="G40" s="28"/>
      <c r="H40" s="41" t="n">
        <v>0.03</v>
      </c>
      <c r="I40" s="32" t="n">
        <f aca="false">H40*($I$29+$I$35)</f>
        <v>61.1049</v>
      </c>
    </row>
    <row r="41" customFormat="false" ht="12.8" hidden="false" customHeight="false" outlineLevel="0" collapsed="false">
      <c r="A41" s="27" t="s">
        <v>27</v>
      </c>
      <c r="B41" s="28" t="s">
        <v>64</v>
      </c>
      <c r="C41" s="28"/>
      <c r="D41" s="28"/>
      <c r="E41" s="28"/>
      <c r="F41" s="28"/>
      <c r="G41" s="28"/>
      <c r="H41" s="41" t="n">
        <v>0.015</v>
      </c>
      <c r="I41" s="30" t="n">
        <f aca="false">H41*($I$29+$I$35)</f>
        <v>30.55245</v>
      </c>
    </row>
    <row r="42" customFormat="false" ht="12.8" hidden="false" customHeight="false" outlineLevel="0" collapsed="false">
      <c r="A42" s="27" t="s">
        <v>50</v>
      </c>
      <c r="B42" s="28" t="s">
        <v>65</v>
      </c>
      <c r="C42" s="28"/>
      <c r="D42" s="28"/>
      <c r="E42" s="28"/>
      <c r="F42" s="28"/>
      <c r="G42" s="28"/>
      <c r="H42" s="41" t="n">
        <v>0.01</v>
      </c>
      <c r="I42" s="30" t="n">
        <f aca="false">H42*($I$29+$I$35)</f>
        <v>20.3683</v>
      </c>
    </row>
    <row r="43" customFormat="false" ht="12.8" hidden="false" customHeight="false" outlineLevel="0" collapsed="false">
      <c r="A43" s="27" t="s">
        <v>52</v>
      </c>
      <c r="B43" s="28" t="s">
        <v>66</v>
      </c>
      <c r="C43" s="28"/>
      <c r="D43" s="28"/>
      <c r="E43" s="28"/>
      <c r="F43" s="28"/>
      <c r="G43" s="28"/>
      <c r="H43" s="41" t="n">
        <v>0.006</v>
      </c>
      <c r="I43" s="30" t="n">
        <f aca="false">H43*($I$29+$I$35)</f>
        <v>12.22098</v>
      </c>
    </row>
    <row r="44" customFormat="false" ht="12.8" hidden="false" customHeight="false" outlineLevel="0" collapsed="false">
      <c r="A44" s="27" t="s">
        <v>67</v>
      </c>
      <c r="B44" s="28" t="s">
        <v>68</v>
      </c>
      <c r="C44" s="28"/>
      <c r="D44" s="28"/>
      <c r="E44" s="28"/>
      <c r="F44" s="28"/>
      <c r="G44" s="28"/>
      <c r="H44" s="41" t="n">
        <v>0.002</v>
      </c>
      <c r="I44" s="30" t="n">
        <f aca="false">H44*($I$29+$I$35)</f>
        <v>4.07366</v>
      </c>
    </row>
    <row r="45" customFormat="false" ht="12.8" hidden="false" customHeight="false" outlineLevel="0" collapsed="false">
      <c r="A45" s="27" t="s">
        <v>69</v>
      </c>
      <c r="B45" s="28" t="s">
        <v>70</v>
      </c>
      <c r="C45" s="28"/>
      <c r="D45" s="28"/>
      <c r="E45" s="28"/>
      <c r="F45" s="28"/>
      <c r="G45" s="28"/>
      <c r="H45" s="41" t="n">
        <v>0.08</v>
      </c>
      <c r="I45" s="30" t="n">
        <f aca="false">H45*($I$29+$I$35)</f>
        <v>162.9464</v>
      </c>
    </row>
    <row r="46" customFormat="false" ht="12.8" hidden="false" customHeight="false" outlineLevel="0" collapsed="false">
      <c r="A46" s="27" t="s">
        <v>71</v>
      </c>
      <c r="B46" s="27"/>
      <c r="C46" s="27"/>
      <c r="D46" s="27"/>
      <c r="E46" s="27"/>
      <c r="F46" s="27"/>
      <c r="G46" s="27"/>
      <c r="H46" s="38" t="n">
        <f aca="false">SUM(H38:H45)</f>
        <v>0.368</v>
      </c>
      <c r="I46" s="39" t="n">
        <f aca="false">TRUNC(SUM(I38:I45),2)</f>
        <v>749.55</v>
      </c>
    </row>
    <row r="47" customFormat="false" ht="12.8" hidden="false" customHeight="false" outlineLevel="0" collapsed="false">
      <c r="A47" s="42"/>
      <c r="B47" s="42"/>
      <c r="C47" s="42"/>
      <c r="D47" s="42"/>
      <c r="E47" s="42"/>
      <c r="F47" s="42"/>
      <c r="G47" s="42"/>
      <c r="H47" s="42"/>
      <c r="I47" s="42"/>
    </row>
    <row r="48" customFormat="false" ht="12.8" hidden="false" customHeight="false" outlineLevel="0" collapsed="false">
      <c r="A48" s="27" t="s">
        <v>72</v>
      </c>
      <c r="B48" s="27"/>
      <c r="C48" s="27"/>
      <c r="D48" s="27"/>
      <c r="E48" s="27"/>
      <c r="F48" s="27"/>
      <c r="G48" s="27"/>
      <c r="H48" s="38"/>
      <c r="I48" s="27" t="s">
        <v>45</v>
      </c>
    </row>
    <row r="49" customFormat="false" ht="12.75" hidden="false" customHeight="true" outlineLevel="0" collapsed="false">
      <c r="A49" s="27" t="s">
        <v>20</v>
      </c>
      <c r="B49" s="43" t="s">
        <v>73</v>
      </c>
      <c r="C49" s="43"/>
      <c r="D49" s="43"/>
      <c r="E49" s="43"/>
      <c r="F49" s="43"/>
      <c r="G49" s="43"/>
      <c r="H49" s="17" t="s">
        <v>74</v>
      </c>
      <c r="I49" s="44" t="n">
        <f aca="false">26*3.98*2-0.06*I23</f>
        <v>128.9</v>
      </c>
    </row>
    <row r="50" customFormat="false" ht="12.75" hidden="false" customHeight="true" outlineLevel="0" collapsed="false">
      <c r="A50" s="27" t="s">
        <v>22</v>
      </c>
      <c r="B50" s="43" t="s">
        <v>75</v>
      </c>
      <c r="C50" s="43"/>
      <c r="D50" s="43"/>
      <c r="E50" s="43"/>
      <c r="F50" s="43"/>
      <c r="G50" s="43"/>
      <c r="H50" s="17" t="s">
        <v>74</v>
      </c>
      <c r="I50" s="44" t="n">
        <f aca="false">(19.5*22)*0.9</f>
        <v>386.1</v>
      </c>
    </row>
    <row r="51" customFormat="false" ht="12.8" hidden="false" customHeight="false" outlineLevel="0" collapsed="false">
      <c r="A51" s="27" t="s">
        <v>25</v>
      </c>
      <c r="B51" s="45" t="s">
        <v>76</v>
      </c>
      <c r="C51" s="46"/>
      <c r="D51" s="46"/>
      <c r="E51" s="46"/>
      <c r="F51" s="46"/>
      <c r="G51" s="47"/>
      <c r="H51" s="17" t="s">
        <v>74</v>
      </c>
      <c r="I51" s="44" t="n">
        <v>16</v>
      </c>
    </row>
    <row r="52" customFormat="false" ht="12.8" hidden="false" customHeight="false" outlineLevel="0" collapsed="false">
      <c r="A52" s="27" t="s">
        <v>27</v>
      </c>
      <c r="B52" s="43" t="s">
        <v>77</v>
      </c>
      <c r="C52" s="43"/>
      <c r="D52" s="43"/>
      <c r="E52" s="43"/>
      <c r="F52" s="43"/>
      <c r="G52" s="43"/>
      <c r="H52" s="17" t="s">
        <v>74</v>
      </c>
      <c r="I52" s="44" t="n">
        <f aca="false">40/12</f>
        <v>3.33333333333333</v>
      </c>
    </row>
    <row r="53" customFormat="false" ht="12.8" hidden="false" customHeight="false" outlineLevel="0" collapsed="false">
      <c r="A53" s="27" t="s">
        <v>50</v>
      </c>
      <c r="B53" s="45"/>
      <c r="C53" s="46"/>
      <c r="D53" s="46"/>
      <c r="E53" s="46"/>
      <c r="F53" s="46"/>
      <c r="G53" s="47"/>
      <c r="H53" s="17"/>
      <c r="I53" s="44"/>
    </row>
    <row r="54" customFormat="false" ht="12.8" hidden="false" customHeight="false" outlineLevel="0" collapsed="false">
      <c r="A54" s="27" t="s">
        <v>52</v>
      </c>
      <c r="B54" s="43"/>
      <c r="C54" s="43"/>
      <c r="D54" s="43"/>
      <c r="E54" s="43"/>
      <c r="F54" s="43"/>
      <c r="G54" s="43"/>
      <c r="H54" s="17"/>
      <c r="I54" s="44"/>
    </row>
    <row r="55" customFormat="false" ht="12.75" hidden="false" customHeight="true" outlineLevel="0" collapsed="false">
      <c r="A55" s="27" t="s">
        <v>67</v>
      </c>
      <c r="B55" s="43"/>
      <c r="C55" s="43"/>
      <c r="D55" s="43"/>
      <c r="E55" s="43"/>
      <c r="F55" s="43"/>
      <c r="G55" s="43"/>
      <c r="H55" s="17" t="s">
        <v>74</v>
      </c>
      <c r="I55" s="44"/>
    </row>
    <row r="56" customFormat="false" ht="12.8" hidden="false" customHeight="false" outlineLevel="0" collapsed="false">
      <c r="A56" s="27" t="s">
        <v>78</v>
      </c>
      <c r="B56" s="27"/>
      <c r="C56" s="27"/>
      <c r="D56" s="27"/>
      <c r="E56" s="27"/>
      <c r="F56" s="27"/>
      <c r="G56" s="27"/>
      <c r="H56" s="27"/>
      <c r="I56" s="39" t="n">
        <f aca="false">TRUNC(SUM(I49:I55),2)</f>
        <v>534.33</v>
      </c>
    </row>
    <row r="57" customFormat="false" ht="12.8" hidden="false" customHeight="false" outlineLevel="0" collapsed="false">
      <c r="A57" s="42"/>
      <c r="B57" s="42"/>
      <c r="C57" s="42"/>
      <c r="D57" s="42"/>
      <c r="E57" s="42"/>
      <c r="F57" s="42"/>
      <c r="G57" s="42"/>
      <c r="H57" s="42"/>
      <c r="I57" s="42"/>
    </row>
    <row r="58" customFormat="false" ht="12.8" hidden="false" customHeight="false" outlineLevel="0" collapsed="false">
      <c r="A58" s="48" t="s">
        <v>79</v>
      </c>
      <c r="B58" s="48"/>
      <c r="C58" s="48"/>
      <c r="D58" s="48"/>
      <c r="E58" s="48"/>
      <c r="F58" s="48"/>
      <c r="G58" s="48"/>
      <c r="H58" s="48"/>
      <c r="I58" s="48"/>
    </row>
    <row r="59" customFormat="false" ht="12.8" hidden="false" customHeight="false" outlineLevel="0" collapsed="false">
      <c r="A59" s="27" t="s">
        <v>80</v>
      </c>
      <c r="B59" s="27"/>
      <c r="C59" s="27"/>
      <c r="D59" s="27"/>
      <c r="E59" s="27"/>
      <c r="F59" s="27"/>
      <c r="G59" s="27"/>
      <c r="H59" s="27"/>
      <c r="I59" s="27" t="s">
        <v>45</v>
      </c>
    </row>
    <row r="60" customFormat="false" ht="12.8" hidden="false" customHeight="false" outlineLevel="0" collapsed="false">
      <c r="A60" s="27" t="s">
        <v>81</v>
      </c>
      <c r="B60" s="17" t="s">
        <v>82</v>
      </c>
      <c r="C60" s="17"/>
      <c r="D60" s="17"/>
      <c r="E60" s="17"/>
      <c r="F60" s="17"/>
      <c r="G60" s="17"/>
      <c r="H60" s="17"/>
      <c r="I60" s="32" t="n">
        <f aca="false">I35</f>
        <v>345.53</v>
      </c>
    </row>
    <row r="61" customFormat="false" ht="12.8" hidden="false" customHeight="false" outlineLevel="0" collapsed="false">
      <c r="A61" s="27" t="s">
        <v>83</v>
      </c>
      <c r="B61" s="17" t="s">
        <v>84</v>
      </c>
      <c r="C61" s="17"/>
      <c r="D61" s="17"/>
      <c r="E61" s="17"/>
      <c r="F61" s="17"/>
      <c r="G61" s="17"/>
      <c r="H61" s="17"/>
      <c r="I61" s="32" t="n">
        <f aca="false">I46</f>
        <v>749.55</v>
      </c>
    </row>
    <row r="62" customFormat="false" ht="12.8" hidden="false" customHeight="false" outlineLevel="0" collapsed="false">
      <c r="A62" s="27" t="s">
        <v>85</v>
      </c>
      <c r="B62" s="17" t="s">
        <v>86</v>
      </c>
      <c r="C62" s="17"/>
      <c r="D62" s="17"/>
      <c r="E62" s="17"/>
      <c r="F62" s="17"/>
      <c r="G62" s="17"/>
      <c r="H62" s="17"/>
      <c r="I62" s="32" t="n">
        <f aca="false">I56</f>
        <v>534.33</v>
      </c>
    </row>
    <row r="63" customFormat="false" ht="12.8" hidden="false" customHeight="false" outlineLevel="0" collapsed="false">
      <c r="A63" s="27" t="s">
        <v>87</v>
      </c>
      <c r="B63" s="27"/>
      <c r="C63" s="27"/>
      <c r="D63" s="27"/>
      <c r="E63" s="27"/>
      <c r="F63" s="27"/>
      <c r="G63" s="27"/>
      <c r="H63" s="27"/>
      <c r="I63" s="39" t="n">
        <f aca="false">TRUNC(SUM(I60:I62),2)</f>
        <v>1629.41</v>
      </c>
    </row>
    <row r="64" customFormat="false" ht="12.8" hidden="false" customHeight="false" outlineLevel="0" collapsed="false">
      <c r="A64" s="49"/>
      <c r="B64" s="49"/>
      <c r="C64" s="49"/>
      <c r="D64" s="49"/>
      <c r="E64" s="49"/>
      <c r="F64" s="49"/>
      <c r="G64" s="49"/>
      <c r="H64" s="49"/>
      <c r="I64" s="49"/>
    </row>
    <row r="65" customFormat="false" ht="12.8" hidden="false" customHeight="false" outlineLevel="0" collapsed="false">
      <c r="A65" s="16" t="s">
        <v>88</v>
      </c>
      <c r="B65" s="16"/>
      <c r="C65" s="16"/>
      <c r="D65" s="16"/>
      <c r="E65" s="16"/>
      <c r="F65" s="16"/>
      <c r="G65" s="16"/>
      <c r="H65" s="16"/>
      <c r="I65" s="16"/>
    </row>
    <row r="66" customFormat="false" ht="12.8" hidden="false" customHeight="false" outlineLevel="0" collapsed="false">
      <c r="A66" s="27" t="n">
        <v>3</v>
      </c>
      <c r="B66" s="27" t="s">
        <v>89</v>
      </c>
      <c r="C66" s="27"/>
      <c r="D66" s="27"/>
      <c r="E66" s="27"/>
      <c r="F66" s="27"/>
      <c r="G66" s="27"/>
      <c r="H66" s="27" t="s">
        <v>44</v>
      </c>
      <c r="I66" s="27" t="s">
        <v>45</v>
      </c>
    </row>
    <row r="67" customFormat="false" ht="12.8" hidden="false" customHeight="false" outlineLevel="0" collapsed="false">
      <c r="A67" s="27" t="s">
        <v>20</v>
      </c>
      <c r="B67" s="18" t="s">
        <v>90</v>
      </c>
      <c r="C67" s="18"/>
      <c r="D67" s="18"/>
      <c r="E67" s="18"/>
      <c r="F67" s="18"/>
      <c r="G67" s="18"/>
      <c r="H67" s="50" t="n">
        <f aca="false">((1/12)*0.05)</f>
        <v>0.00416666666666667</v>
      </c>
      <c r="I67" s="32" t="n">
        <f aca="false">H67*$I$29</f>
        <v>7.04708333333333</v>
      </c>
    </row>
    <row r="68" customFormat="false" ht="12.8" hidden="false" customHeight="false" outlineLevel="0" collapsed="false">
      <c r="A68" s="27" t="s">
        <v>22</v>
      </c>
      <c r="B68" s="18" t="s">
        <v>91</v>
      </c>
      <c r="C68" s="18"/>
      <c r="D68" s="18"/>
      <c r="E68" s="18"/>
      <c r="F68" s="18"/>
      <c r="G68" s="18"/>
      <c r="H68" s="50" t="n">
        <f aca="false">H67*0.08</f>
        <v>0.000333333333333333</v>
      </c>
      <c r="I68" s="32" t="n">
        <f aca="false">H68*$I$29</f>
        <v>0.563766666666667</v>
      </c>
    </row>
    <row r="69" customFormat="false" ht="12.8" hidden="false" customHeight="false" outlineLevel="0" collapsed="false">
      <c r="A69" s="27" t="s">
        <v>25</v>
      </c>
      <c r="B69" s="18" t="s">
        <v>92</v>
      </c>
      <c r="C69" s="18"/>
      <c r="D69" s="18"/>
      <c r="E69" s="18"/>
      <c r="F69" s="18"/>
      <c r="G69" s="18"/>
      <c r="H69" s="50" t="n">
        <v>0.02</v>
      </c>
      <c r="I69" s="32" t="n">
        <f aca="false">H69*$I$29</f>
        <v>33.826</v>
      </c>
    </row>
    <row r="70" customFormat="false" ht="12.8" hidden="false" customHeight="false" outlineLevel="0" collapsed="false">
      <c r="A70" s="27" t="s">
        <v>27</v>
      </c>
      <c r="B70" s="18" t="s">
        <v>93</v>
      </c>
      <c r="C70" s="18"/>
      <c r="D70" s="18"/>
      <c r="E70" s="18"/>
      <c r="F70" s="18"/>
      <c r="G70" s="18"/>
      <c r="H70" s="50" t="n">
        <v>0.0194</v>
      </c>
      <c r="I70" s="32" t="n">
        <f aca="false">H70*$I$29</f>
        <v>32.81122</v>
      </c>
    </row>
    <row r="71" customFormat="false" ht="12.8" hidden="false" customHeight="false" outlineLevel="0" collapsed="false">
      <c r="A71" s="27" t="s">
        <v>50</v>
      </c>
      <c r="B71" s="18" t="s">
        <v>94</v>
      </c>
      <c r="C71" s="18"/>
      <c r="D71" s="18"/>
      <c r="E71" s="18"/>
      <c r="F71" s="18"/>
      <c r="G71" s="18"/>
      <c r="H71" s="50" t="n">
        <f aca="false">H70*H46</f>
        <v>0.0071392</v>
      </c>
      <c r="I71" s="32" t="n">
        <f aca="false">H71*$I$29</f>
        <v>12.07452896</v>
      </c>
    </row>
    <row r="72" customFormat="false" ht="12.8" hidden="false" customHeight="false" outlineLevel="0" collapsed="false">
      <c r="A72" s="27" t="s">
        <v>52</v>
      </c>
      <c r="B72" s="18" t="s">
        <v>95</v>
      </c>
      <c r="C72" s="18"/>
      <c r="D72" s="18"/>
      <c r="E72" s="18"/>
      <c r="F72" s="18"/>
      <c r="G72" s="18"/>
      <c r="H72" s="50" t="n">
        <v>0.02</v>
      </c>
      <c r="I72" s="32" t="n">
        <f aca="false">H72*$I$29</f>
        <v>33.826</v>
      </c>
    </row>
    <row r="73" customFormat="false" ht="12.8" hidden="false" customHeight="false" outlineLevel="0" collapsed="false">
      <c r="A73" s="27" t="s">
        <v>96</v>
      </c>
      <c r="B73" s="27"/>
      <c r="C73" s="27"/>
      <c r="D73" s="27"/>
      <c r="E73" s="27"/>
      <c r="F73" s="27"/>
      <c r="G73" s="27"/>
      <c r="H73" s="38" t="n">
        <f aca="false">TRUNC(SUM(H67:H72),4)</f>
        <v>0.071</v>
      </c>
      <c r="I73" s="39" t="n">
        <f aca="false">TRUNC(SUM(I67:I72),2)</f>
        <v>120.14</v>
      </c>
    </row>
    <row r="74" customFormat="false" ht="12.8" hidden="false" customHeight="false" outlineLevel="0" collapsed="false">
      <c r="A74" s="51"/>
      <c r="B74" s="51"/>
      <c r="C74" s="51"/>
      <c r="D74" s="51"/>
      <c r="E74" s="51"/>
      <c r="F74" s="51"/>
      <c r="G74" s="51"/>
      <c r="H74" s="51"/>
      <c r="I74" s="51"/>
    </row>
    <row r="75" customFormat="false" ht="12.8" hidden="false" customHeight="false" outlineLevel="0" collapsed="false">
      <c r="A75" s="16" t="s">
        <v>97</v>
      </c>
      <c r="B75" s="16"/>
      <c r="C75" s="16"/>
      <c r="D75" s="16"/>
      <c r="E75" s="16"/>
      <c r="F75" s="16"/>
      <c r="G75" s="16"/>
      <c r="H75" s="16"/>
      <c r="I75" s="16"/>
    </row>
    <row r="76" customFormat="false" ht="12.8" hidden="false" customHeight="false" outlineLevel="0" collapsed="false">
      <c r="A76" s="27" t="s">
        <v>98</v>
      </c>
      <c r="B76" s="27"/>
      <c r="C76" s="27"/>
      <c r="D76" s="27"/>
      <c r="E76" s="27"/>
      <c r="F76" s="27"/>
      <c r="G76" s="27"/>
      <c r="H76" s="27" t="s">
        <v>44</v>
      </c>
      <c r="I76" s="27" t="s">
        <v>45</v>
      </c>
    </row>
    <row r="77" customFormat="false" ht="12.8" hidden="false" customHeight="false" outlineLevel="0" collapsed="false">
      <c r="A77" s="27" t="s">
        <v>20</v>
      </c>
      <c r="B77" s="18" t="s">
        <v>99</v>
      </c>
      <c r="C77" s="18"/>
      <c r="D77" s="18"/>
      <c r="E77" s="18"/>
      <c r="F77" s="18"/>
      <c r="G77" s="18"/>
      <c r="H77" s="52"/>
      <c r="I77" s="53" t="n">
        <f aca="false">H77*$I$29</f>
        <v>0</v>
      </c>
    </row>
    <row r="78" customFormat="false" ht="12.8" hidden="false" customHeight="false" outlineLevel="0" collapsed="false">
      <c r="A78" s="27" t="s">
        <v>22</v>
      </c>
      <c r="B78" s="18" t="s">
        <v>100</v>
      </c>
      <c r="C78" s="18"/>
      <c r="D78" s="18"/>
      <c r="E78" s="18"/>
      <c r="F78" s="18"/>
      <c r="G78" s="18"/>
      <c r="H78" s="36" t="n">
        <f aca="false">2.96/30/12</f>
        <v>0.00822222222222222</v>
      </c>
      <c r="I78" s="32" t="n">
        <f aca="false">H78*$I$29</f>
        <v>13.9062444444444</v>
      </c>
    </row>
    <row r="79" customFormat="false" ht="12.8" hidden="false" customHeight="false" outlineLevel="0" collapsed="false">
      <c r="A79" s="27" t="s">
        <v>25</v>
      </c>
      <c r="B79" s="18" t="s">
        <v>101</v>
      </c>
      <c r="C79" s="18"/>
      <c r="D79" s="18"/>
      <c r="E79" s="18"/>
      <c r="F79" s="18"/>
      <c r="G79" s="18"/>
      <c r="H79" s="36" t="n">
        <f aca="false">5/30/12*0.015</f>
        <v>0.000208333333333333</v>
      </c>
      <c r="I79" s="32" t="n">
        <f aca="false">H79*$I$29</f>
        <v>0.352354166666667</v>
      </c>
    </row>
    <row r="80" customFormat="false" ht="12.8" hidden="false" customHeight="false" outlineLevel="0" collapsed="false">
      <c r="A80" s="27" t="s">
        <v>27</v>
      </c>
      <c r="B80" s="18" t="s">
        <v>102</v>
      </c>
      <c r="C80" s="18"/>
      <c r="D80" s="18"/>
      <c r="E80" s="18"/>
      <c r="F80" s="18"/>
      <c r="G80" s="18"/>
      <c r="H80" s="36" t="n">
        <f aca="false">15/30/12*0.0078</f>
        <v>0.000325</v>
      </c>
      <c r="I80" s="32" t="n">
        <f aca="false">H80*$I$29</f>
        <v>0.5496725</v>
      </c>
    </row>
    <row r="81" customFormat="false" ht="12.8" hidden="false" customHeight="false" outlineLevel="0" collapsed="false">
      <c r="A81" s="27" t="s">
        <v>50</v>
      </c>
      <c r="B81" s="18" t="s">
        <v>103</v>
      </c>
      <c r="C81" s="18"/>
      <c r="D81" s="18"/>
      <c r="E81" s="18"/>
      <c r="F81" s="18"/>
      <c r="G81" s="18"/>
      <c r="H81" s="36" t="n">
        <f aca="false">4*0.4833*0.0032</f>
        <v>0.00618624</v>
      </c>
      <c r="I81" s="32" t="n">
        <f aca="false">H81*$I$29</f>
        <v>10.462787712</v>
      </c>
    </row>
    <row r="82" customFormat="false" ht="12.8" hidden="false" customHeight="false" outlineLevel="0" collapsed="false">
      <c r="A82" s="27" t="s">
        <v>52</v>
      </c>
      <c r="B82" s="18" t="s">
        <v>104</v>
      </c>
      <c r="C82" s="18"/>
      <c r="D82" s="18"/>
      <c r="E82" s="18"/>
      <c r="F82" s="18"/>
      <c r="G82" s="18"/>
      <c r="H82" s="36"/>
      <c r="I82" s="32"/>
    </row>
    <row r="83" customFormat="false" ht="12.8" hidden="false" customHeight="false" outlineLevel="0" collapsed="false">
      <c r="A83" s="27" t="s">
        <v>105</v>
      </c>
      <c r="B83" s="27"/>
      <c r="C83" s="27"/>
      <c r="D83" s="27"/>
      <c r="E83" s="27"/>
      <c r="F83" s="27"/>
      <c r="G83" s="27"/>
      <c r="H83" s="38" t="n">
        <f aca="false">TRUNC(SUM(H77:H82),4)</f>
        <v>0.0149</v>
      </c>
      <c r="I83" s="39" t="n">
        <f aca="false">TRUNC(SUM(I77:I82),2)</f>
        <v>25.27</v>
      </c>
    </row>
    <row r="84" customFormat="false" ht="12.8" hidden="false" customHeight="false" outlineLevel="0" collapsed="false">
      <c r="A84" s="54"/>
      <c r="B84" s="54"/>
      <c r="C84" s="54"/>
      <c r="D84" s="54"/>
      <c r="E84" s="54"/>
      <c r="F84" s="54"/>
      <c r="G84" s="54"/>
      <c r="H84" s="54"/>
      <c r="I84" s="54"/>
    </row>
    <row r="85" customFormat="false" ht="12.8" hidden="false" customHeight="false" outlineLevel="0" collapsed="false">
      <c r="A85" s="27" t="s">
        <v>106</v>
      </c>
      <c r="B85" s="27"/>
      <c r="C85" s="27"/>
      <c r="D85" s="27"/>
      <c r="E85" s="27"/>
      <c r="F85" s="27"/>
      <c r="G85" s="27"/>
      <c r="H85" s="27" t="s">
        <v>44</v>
      </c>
      <c r="I85" s="27" t="s">
        <v>45</v>
      </c>
    </row>
    <row r="86" customFormat="false" ht="12.8" hidden="false" customHeight="false" outlineLevel="0" collapsed="false">
      <c r="A86" s="27" t="s">
        <v>20</v>
      </c>
      <c r="B86" s="18" t="s">
        <v>107</v>
      </c>
      <c r="C86" s="18"/>
      <c r="D86" s="18"/>
      <c r="E86" s="18"/>
      <c r="F86" s="18"/>
      <c r="G86" s="18"/>
      <c r="H86" s="36" t="n">
        <v>0</v>
      </c>
      <c r="I86" s="55" t="n">
        <f aca="false">$I$29*H86</f>
        <v>0</v>
      </c>
    </row>
    <row r="87" customFormat="false" ht="12.8" hidden="false" customHeight="false" outlineLevel="0" collapsed="false">
      <c r="A87" s="27" t="s">
        <v>108</v>
      </c>
      <c r="B87" s="27"/>
      <c r="C87" s="27"/>
      <c r="D87" s="27"/>
      <c r="E87" s="27"/>
      <c r="F87" s="27"/>
      <c r="G87" s="27"/>
      <c r="H87" s="38" t="n">
        <f aca="false">TRUNC(SUM(H86),4)</f>
        <v>0</v>
      </c>
      <c r="I87" s="39" t="n">
        <f aca="false">TRUNC(SUM(I86),2)</f>
        <v>0</v>
      </c>
    </row>
    <row r="88" customFormat="false" ht="12.8" hidden="false" customHeight="false" outlineLevel="0" collapsed="false">
      <c r="A88" s="56"/>
      <c r="B88" s="56"/>
      <c r="C88" s="56"/>
      <c r="D88" s="56"/>
      <c r="E88" s="56"/>
      <c r="F88" s="56"/>
      <c r="G88" s="56"/>
      <c r="H88" s="56"/>
      <c r="I88" s="56"/>
    </row>
    <row r="89" customFormat="false" ht="12.8" hidden="false" customHeight="false" outlineLevel="0" collapsed="false">
      <c r="A89" s="48" t="s">
        <v>109</v>
      </c>
      <c r="B89" s="48"/>
      <c r="C89" s="48"/>
      <c r="D89" s="48"/>
      <c r="E89" s="48"/>
      <c r="F89" s="48"/>
      <c r="G89" s="48"/>
      <c r="H89" s="48"/>
      <c r="I89" s="48"/>
    </row>
    <row r="90" customFormat="false" ht="12.8" hidden="false" customHeight="false" outlineLevel="0" collapsed="false">
      <c r="A90" s="27" t="s">
        <v>110</v>
      </c>
      <c r="B90" s="27"/>
      <c r="C90" s="27"/>
      <c r="D90" s="27"/>
      <c r="E90" s="27"/>
      <c r="F90" s="27"/>
      <c r="G90" s="27"/>
      <c r="H90" s="27"/>
      <c r="I90" s="27" t="s">
        <v>45</v>
      </c>
    </row>
    <row r="91" customFormat="false" ht="12.8" hidden="false" customHeight="false" outlineLevel="0" collapsed="false">
      <c r="A91" s="27" t="s">
        <v>111</v>
      </c>
      <c r="B91" s="17" t="s">
        <v>112</v>
      </c>
      <c r="C91" s="17"/>
      <c r="D91" s="17"/>
      <c r="E91" s="17"/>
      <c r="F91" s="17"/>
      <c r="G91" s="17"/>
      <c r="H91" s="17"/>
      <c r="I91" s="32" t="n">
        <f aca="false">I83</f>
        <v>25.27</v>
      </c>
    </row>
    <row r="92" customFormat="false" ht="12.8" hidden="false" customHeight="false" outlineLevel="0" collapsed="false">
      <c r="A92" s="27" t="s">
        <v>113</v>
      </c>
      <c r="B92" s="17" t="s">
        <v>114</v>
      </c>
      <c r="C92" s="17"/>
      <c r="D92" s="17"/>
      <c r="E92" s="17"/>
      <c r="F92" s="17"/>
      <c r="G92" s="17"/>
      <c r="H92" s="17"/>
      <c r="I92" s="32" t="n">
        <f aca="false">I87</f>
        <v>0</v>
      </c>
    </row>
    <row r="93" customFormat="false" ht="12.8" hidden="false" customHeight="false" outlineLevel="0" collapsed="false">
      <c r="A93" s="27" t="s">
        <v>115</v>
      </c>
      <c r="B93" s="27"/>
      <c r="C93" s="27"/>
      <c r="D93" s="27"/>
      <c r="E93" s="27"/>
      <c r="F93" s="27"/>
      <c r="G93" s="27"/>
      <c r="H93" s="27"/>
      <c r="I93" s="39" t="n">
        <f aca="false">TRUNC(SUM(I91:I92),2)</f>
        <v>25.27</v>
      </c>
    </row>
    <row r="94" customFormat="false" ht="12.8" hidden="false" customHeight="false" outlineLevel="0" collapsed="false">
      <c r="A94" s="49"/>
      <c r="B94" s="49"/>
      <c r="C94" s="49"/>
      <c r="D94" s="49"/>
      <c r="E94" s="49"/>
      <c r="F94" s="49"/>
      <c r="G94" s="49"/>
      <c r="H94" s="49"/>
      <c r="I94" s="49"/>
    </row>
    <row r="95" customFormat="false" ht="12.8" hidden="false" customHeight="false" outlineLevel="0" collapsed="false">
      <c r="A95" s="16" t="s">
        <v>116</v>
      </c>
      <c r="B95" s="16"/>
      <c r="C95" s="16"/>
      <c r="D95" s="16"/>
      <c r="E95" s="16"/>
      <c r="F95" s="16"/>
      <c r="G95" s="16"/>
      <c r="H95" s="16"/>
      <c r="I95" s="16"/>
    </row>
    <row r="96" customFormat="false" ht="12.8" hidden="false" customHeight="false" outlineLevel="0" collapsed="false">
      <c r="A96" s="27" t="n">
        <v>5</v>
      </c>
      <c r="B96" s="27" t="s">
        <v>117</v>
      </c>
      <c r="C96" s="27"/>
      <c r="D96" s="27"/>
      <c r="E96" s="27"/>
      <c r="F96" s="27"/>
      <c r="G96" s="27"/>
      <c r="H96" s="27"/>
      <c r="I96" s="27" t="s">
        <v>45</v>
      </c>
    </row>
    <row r="97" customFormat="false" ht="12.8" hidden="false" customHeight="false" outlineLevel="0" collapsed="false">
      <c r="A97" s="27" t="s">
        <v>20</v>
      </c>
      <c r="B97" s="57" t="s">
        <v>118</v>
      </c>
      <c r="C97" s="57"/>
      <c r="D97" s="57"/>
      <c r="E97" s="57"/>
      <c r="F97" s="57"/>
      <c r="G97" s="57"/>
      <c r="H97" s="17" t="s">
        <v>74</v>
      </c>
      <c r="I97" s="30" t="n">
        <f aca="false">Uniformes!H10</f>
        <v>95.94</v>
      </c>
    </row>
    <row r="98" customFormat="false" ht="12.8" hidden="false" customHeight="false" outlineLevel="0" collapsed="false">
      <c r="A98" s="27" t="s">
        <v>22</v>
      </c>
      <c r="B98" s="57" t="s">
        <v>119</v>
      </c>
      <c r="C98" s="57"/>
      <c r="D98" s="57"/>
      <c r="E98" s="57"/>
      <c r="F98" s="57"/>
      <c r="G98" s="57"/>
      <c r="H98" s="17" t="s">
        <v>74</v>
      </c>
      <c r="I98" s="30"/>
    </row>
    <row r="99" customFormat="false" ht="12.8" hidden="false" customHeight="false" outlineLevel="0" collapsed="false">
      <c r="A99" s="58" t="s">
        <v>25</v>
      </c>
      <c r="B99" s="43" t="s">
        <v>120</v>
      </c>
      <c r="C99" s="43"/>
      <c r="D99" s="43"/>
      <c r="E99" s="43"/>
      <c r="F99" s="43"/>
      <c r="G99" s="43"/>
      <c r="H99" s="17" t="s">
        <v>74</v>
      </c>
      <c r="I99" s="30" t="n">
        <f aca="false">EPIs!H28</f>
        <v>90.4216666666667</v>
      </c>
    </row>
    <row r="100" customFormat="false" ht="12.8" hidden="false" customHeight="false" outlineLevel="0" collapsed="false">
      <c r="A100" s="58" t="s">
        <v>27</v>
      </c>
      <c r="B100" s="57" t="s">
        <v>53</v>
      </c>
      <c r="C100" s="57"/>
      <c r="D100" s="57"/>
      <c r="E100" s="57"/>
      <c r="F100" s="57"/>
      <c r="G100" s="57"/>
      <c r="H100" s="17" t="s">
        <v>74</v>
      </c>
      <c r="I100" s="30"/>
    </row>
    <row r="101" customFormat="false" ht="12.8" hidden="false" customHeight="false" outlineLevel="0" collapsed="false">
      <c r="A101" s="27" t="s">
        <v>121</v>
      </c>
      <c r="B101" s="27"/>
      <c r="C101" s="27"/>
      <c r="D101" s="27"/>
      <c r="E101" s="27"/>
      <c r="F101" s="27"/>
      <c r="G101" s="27"/>
      <c r="H101" s="38" t="s">
        <v>74</v>
      </c>
      <c r="I101" s="39" t="n">
        <f aca="false">TRUNC(SUM(I97:I100),2)</f>
        <v>186.36</v>
      </c>
    </row>
    <row r="102" customFormat="false" ht="12.8" hidden="false" customHeight="false" outlineLevel="0" collapsed="false">
      <c r="A102" s="49"/>
      <c r="B102" s="49"/>
      <c r="C102" s="49"/>
      <c r="D102" s="49"/>
      <c r="E102" s="49"/>
      <c r="F102" s="49"/>
      <c r="G102" s="49"/>
      <c r="H102" s="49"/>
      <c r="I102" s="49"/>
    </row>
    <row r="103" customFormat="false" ht="12.8" hidden="false" customHeight="false" outlineLevel="0" collapsed="false">
      <c r="A103" s="16" t="s">
        <v>122</v>
      </c>
      <c r="B103" s="16"/>
      <c r="C103" s="16"/>
      <c r="D103" s="16"/>
      <c r="E103" s="16"/>
      <c r="F103" s="16"/>
      <c r="G103" s="16"/>
      <c r="H103" s="16"/>
      <c r="I103" s="16"/>
    </row>
    <row r="104" customFormat="false" ht="12.8" hidden="false" customHeight="false" outlineLevel="0" collapsed="false">
      <c r="A104" s="27" t="n">
        <v>6</v>
      </c>
      <c r="B104" s="27" t="s">
        <v>123</v>
      </c>
      <c r="C104" s="27"/>
      <c r="D104" s="27"/>
      <c r="E104" s="27"/>
      <c r="F104" s="27"/>
      <c r="G104" s="27"/>
      <c r="H104" s="27" t="s">
        <v>44</v>
      </c>
      <c r="I104" s="27" t="s">
        <v>45</v>
      </c>
    </row>
    <row r="105" customFormat="false" ht="12.8" hidden="false" customHeight="false" outlineLevel="0" collapsed="false">
      <c r="A105" s="27" t="s">
        <v>20</v>
      </c>
      <c r="B105" s="18" t="s">
        <v>124</v>
      </c>
      <c r="C105" s="18"/>
      <c r="D105" s="18"/>
      <c r="E105" s="18"/>
      <c r="F105" s="18"/>
      <c r="G105" s="18"/>
      <c r="H105" s="59" t="n">
        <v>0.03</v>
      </c>
      <c r="I105" s="32" t="n">
        <f aca="false">H105*(I101+I93+I73+I63+I29)</f>
        <v>109.5744</v>
      </c>
    </row>
    <row r="106" customFormat="false" ht="12.8" hidden="false" customHeight="false" outlineLevel="0" collapsed="false">
      <c r="A106" s="27" t="s">
        <v>22</v>
      </c>
      <c r="B106" s="18" t="s">
        <v>125</v>
      </c>
      <c r="C106" s="18"/>
      <c r="D106" s="18"/>
      <c r="E106" s="18"/>
      <c r="F106" s="18"/>
      <c r="G106" s="18"/>
      <c r="H106" s="60" t="n">
        <v>0.0679</v>
      </c>
      <c r="I106" s="32" t="n">
        <f aca="false">(I105+(I101+I93+I73+I63+I29))*H106</f>
        <v>255.44349376</v>
      </c>
    </row>
    <row r="107" customFormat="false" ht="12.8" hidden="false" customHeight="false" outlineLevel="0" collapsed="false">
      <c r="A107" s="27" t="s">
        <v>25</v>
      </c>
      <c r="B107" s="61" t="s">
        <v>126</v>
      </c>
      <c r="C107" s="61"/>
      <c r="D107" s="61"/>
      <c r="E107" s="61"/>
      <c r="F107" s="61"/>
      <c r="G107" s="61"/>
      <c r="H107" s="31"/>
      <c r="I107" s="62"/>
    </row>
    <row r="108" customFormat="false" ht="12.8" hidden="false" customHeight="false" outlineLevel="0" collapsed="false">
      <c r="A108" s="27" t="s">
        <v>127</v>
      </c>
      <c r="B108" s="18" t="s">
        <v>128</v>
      </c>
      <c r="C108" s="18"/>
      <c r="D108" s="18"/>
      <c r="E108" s="18"/>
      <c r="F108" s="18"/>
      <c r="G108" s="18"/>
      <c r="H108" s="63" t="n">
        <v>0.0165</v>
      </c>
      <c r="I108" s="32" t="n">
        <f aca="false">H108*$I$118</f>
        <v>74.69121</v>
      </c>
    </row>
    <row r="109" customFormat="false" ht="12.8" hidden="false" customHeight="false" outlineLevel="0" collapsed="false">
      <c r="A109" s="27" t="s">
        <v>129</v>
      </c>
      <c r="B109" s="18" t="s">
        <v>130</v>
      </c>
      <c r="C109" s="18"/>
      <c r="D109" s="18"/>
      <c r="E109" s="18"/>
      <c r="F109" s="18"/>
      <c r="G109" s="18"/>
      <c r="H109" s="64" t="n">
        <v>0.076</v>
      </c>
      <c r="I109" s="32" t="n">
        <f aca="false">H109*$I$118</f>
        <v>344.03224</v>
      </c>
    </row>
    <row r="110" customFormat="false" ht="12.8" hidden="false" customHeight="false" outlineLevel="0" collapsed="false">
      <c r="A110" s="27" t="s">
        <v>131</v>
      </c>
      <c r="B110" s="18" t="s">
        <v>132</v>
      </c>
      <c r="C110" s="18"/>
      <c r="D110" s="18"/>
      <c r="E110" s="18"/>
      <c r="F110" s="18"/>
      <c r="G110" s="18"/>
      <c r="H110" s="65" t="n">
        <v>0.02</v>
      </c>
      <c r="I110" s="32" t="n">
        <f aca="false">H110*$I$118</f>
        <v>90.5348</v>
      </c>
    </row>
    <row r="111" customFormat="false" ht="12.8" hidden="false" customHeight="false" outlineLevel="0" collapsed="false">
      <c r="A111" s="27" t="s">
        <v>133</v>
      </c>
      <c r="B111" s="27"/>
      <c r="C111" s="27"/>
      <c r="D111" s="27"/>
      <c r="E111" s="27"/>
      <c r="F111" s="27"/>
      <c r="G111" s="27"/>
      <c r="H111" s="66" t="n">
        <f aca="false">SUM(H105:H110)</f>
        <v>0.2104</v>
      </c>
      <c r="I111" s="39" t="n">
        <f aca="false">TRUNC(SUM(I105:I110),2)</f>
        <v>874.27</v>
      </c>
    </row>
    <row r="112" customFormat="false" ht="12.8" hidden="false" customHeight="false" outlineLevel="0" collapsed="false">
      <c r="A112" s="13"/>
      <c r="B112" s="22"/>
      <c r="C112" s="22"/>
      <c r="D112" s="22"/>
      <c r="E112" s="22"/>
      <c r="F112" s="22"/>
      <c r="G112" s="22"/>
      <c r="H112" s="22"/>
      <c r="I112" s="22"/>
    </row>
    <row r="113" customFormat="false" ht="12.8" hidden="false" customHeight="false" outlineLevel="0" collapsed="false">
      <c r="A113" s="67" t="s">
        <v>134</v>
      </c>
      <c r="B113" s="68" t="s">
        <v>135</v>
      </c>
      <c r="C113" s="68"/>
      <c r="D113" s="68"/>
      <c r="E113" s="68"/>
      <c r="F113" s="68"/>
      <c r="G113" s="68"/>
      <c r="H113" s="69" t="n">
        <f aca="false">TRUNC(H108+H109+H110,4)</f>
        <v>0.1125</v>
      </c>
      <c r="I113" s="70"/>
    </row>
    <row r="114" customFormat="false" ht="12.8" hidden="false" customHeight="false" outlineLevel="0" collapsed="false">
      <c r="A114" s="71"/>
      <c r="B114" s="72" t="n">
        <v>100</v>
      </c>
      <c r="C114" s="72"/>
      <c r="D114" s="72"/>
      <c r="E114" s="72"/>
      <c r="F114" s="72"/>
      <c r="G114" s="72"/>
      <c r="H114" s="73"/>
      <c r="I114" s="74"/>
    </row>
    <row r="115" customFormat="false" ht="12.8" hidden="false" customHeight="false" outlineLevel="0" collapsed="false">
      <c r="A115" s="75"/>
      <c r="B115" s="72"/>
      <c r="C115" s="72"/>
      <c r="D115" s="72"/>
      <c r="E115" s="72"/>
      <c r="F115" s="72"/>
      <c r="G115" s="72"/>
      <c r="H115" s="73"/>
      <c r="I115" s="74"/>
    </row>
    <row r="116" customFormat="false" ht="12.8" hidden="false" customHeight="false" outlineLevel="0" collapsed="false">
      <c r="A116" s="71" t="s">
        <v>136</v>
      </c>
      <c r="B116" s="72" t="s">
        <v>137</v>
      </c>
      <c r="C116" s="72"/>
      <c r="D116" s="72"/>
      <c r="E116" s="72"/>
      <c r="F116" s="72"/>
      <c r="G116" s="72"/>
      <c r="H116" s="73"/>
      <c r="I116" s="74" t="n">
        <f aca="false">TRUNC(I129+I105+I106,2)</f>
        <v>4017.49</v>
      </c>
    </row>
    <row r="117" customFormat="false" ht="12.8" hidden="false" customHeight="false" outlineLevel="0" collapsed="false">
      <c r="A117" s="71"/>
      <c r="B117" s="72"/>
      <c r="C117" s="72"/>
      <c r="D117" s="72"/>
      <c r="E117" s="72"/>
      <c r="F117" s="72"/>
      <c r="G117" s="72"/>
      <c r="H117" s="73"/>
      <c r="I117" s="74"/>
    </row>
    <row r="118" customFormat="false" ht="12.8" hidden="false" customHeight="false" outlineLevel="0" collapsed="false">
      <c r="A118" s="71" t="s">
        <v>138</v>
      </c>
      <c r="B118" s="72" t="s">
        <v>139</v>
      </c>
      <c r="C118" s="72"/>
      <c r="D118" s="72"/>
      <c r="E118" s="72"/>
      <c r="F118" s="72"/>
      <c r="G118" s="72"/>
      <c r="H118" s="73"/>
      <c r="I118" s="74" t="n">
        <f aca="false">TRUNC(I116/(1-H113),2)</f>
        <v>4526.74</v>
      </c>
    </row>
    <row r="119" customFormat="false" ht="12.8" hidden="false" customHeight="false" outlineLevel="0" collapsed="false">
      <c r="A119" s="71"/>
      <c r="B119" s="72"/>
      <c r="C119" s="72"/>
      <c r="D119" s="72"/>
      <c r="E119" s="72"/>
      <c r="F119" s="72"/>
      <c r="G119" s="72"/>
      <c r="H119" s="73"/>
      <c r="I119" s="74"/>
    </row>
    <row r="120" customFormat="false" ht="12.8" hidden="false" customHeight="false" outlineLevel="0" collapsed="false">
      <c r="A120" s="76"/>
      <c r="B120" s="77" t="s">
        <v>140</v>
      </c>
      <c r="C120" s="77"/>
      <c r="D120" s="77"/>
      <c r="E120" s="77"/>
      <c r="F120" s="77"/>
      <c r="G120" s="77"/>
      <c r="H120" s="78"/>
      <c r="I120" s="79" t="n">
        <f aca="false">TRUNC(I118-I116,2)</f>
        <v>509.25</v>
      </c>
    </row>
    <row r="121" customFormat="false" ht="12.8" hidden="false" customHeight="false" outlineLevel="0" collapsed="false">
      <c r="A121" s="13"/>
      <c r="B121" s="13"/>
      <c r="C121" s="13"/>
      <c r="D121" s="13"/>
      <c r="E121" s="13"/>
      <c r="F121" s="13"/>
      <c r="G121" s="13"/>
      <c r="H121" s="13"/>
      <c r="I121" s="80"/>
    </row>
    <row r="122" customFormat="false" ht="12.8" hidden="false" customHeight="false" outlineLevel="0" collapsed="false">
      <c r="A122" s="48" t="s">
        <v>141</v>
      </c>
      <c r="B122" s="48"/>
      <c r="C122" s="48"/>
      <c r="D122" s="48"/>
      <c r="E122" s="48"/>
      <c r="F122" s="48"/>
      <c r="G122" s="48"/>
      <c r="H122" s="48"/>
      <c r="I122" s="48"/>
    </row>
    <row r="123" customFormat="false" ht="12.8" hidden="false" customHeight="false" outlineLevel="0" collapsed="false">
      <c r="A123" s="27" t="s">
        <v>142</v>
      </c>
      <c r="B123" s="27"/>
      <c r="C123" s="27"/>
      <c r="D123" s="27"/>
      <c r="E123" s="27"/>
      <c r="F123" s="27"/>
      <c r="G123" s="27"/>
      <c r="H123" s="27"/>
      <c r="I123" s="27" t="s">
        <v>45</v>
      </c>
    </row>
    <row r="124" customFormat="false" ht="12.8" hidden="false" customHeight="false" outlineLevel="0" collapsed="false">
      <c r="A124" s="17" t="s">
        <v>20</v>
      </c>
      <c r="B124" s="81" t="str">
        <f aca="false">A21</f>
        <v>MÓDULO 1 - COMPOSIÇÃO DA REMUNERAÇÃO</v>
      </c>
      <c r="C124" s="81"/>
      <c r="D124" s="81"/>
      <c r="E124" s="81"/>
      <c r="F124" s="81"/>
      <c r="G124" s="81"/>
      <c r="H124" s="81"/>
      <c r="I124" s="32" t="n">
        <f aca="false">I29</f>
        <v>1691.3</v>
      </c>
    </row>
    <row r="125" customFormat="false" ht="12.8" hidden="false" customHeight="false" outlineLevel="0" collapsed="false">
      <c r="A125" s="17" t="s">
        <v>22</v>
      </c>
      <c r="B125" s="81" t="str">
        <f aca="false">A31</f>
        <v>MÓDULO 2 – ENCARGOS E BENEFÍCIOS ANUAIS, MENSAIS E DIÁRIOS</v>
      </c>
      <c r="C125" s="81"/>
      <c r="D125" s="81"/>
      <c r="E125" s="81"/>
      <c r="F125" s="81"/>
      <c r="G125" s="81"/>
      <c r="H125" s="81"/>
      <c r="I125" s="32" t="n">
        <f aca="false">I63</f>
        <v>1629.41</v>
      </c>
    </row>
    <row r="126" customFormat="false" ht="12.8" hidden="false" customHeight="false" outlineLevel="0" collapsed="false">
      <c r="A126" s="17" t="s">
        <v>25</v>
      </c>
      <c r="B126" s="81" t="str">
        <f aca="false">A65</f>
        <v>MÓDULO 3 – PROVISÃO PARA RESCISÃO</v>
      </c>
      <c r="C126" s="81"/>
      <c r="D126" s="81"/>
      <c r="E126" s="81"/>
      <c r="F126" s="81"/>
      <c r="G126" s="81"/>
      <c r="H126" s="81"/>
      <c r="I126" s="32" t="n">
        <f aca="false">I73</f>
        <v>120.14</v>
      </c>
    </row>
    <row r="127" customFormat="false" ht="12.8" hidden="false" customHeight="false" outlineLevel="0" collapsed="false">
      <c r="A127" s="17" t="s">
        <v>27</v>
      </c>
      <c r="B127" s="81" t="str">
        <f aca="false">A75</f>
        <v>MÓDULO 4 – CUSTO DE REPOSIÇÃO DO PROFISSIONAL AUSENTE</v>
      </c>
      <c r="C127" s="81"/>
      <c r="D127" s="81"/>
      <c r="E127" s="81"/>
      <c r="F127" s="81"/>
      <c r="G127" s="81"/>
      <c r="H127" s="81"/>
      <c r="I127" s="32" t="n">
        <f aca="false">I93</f>
        <v>25.27</v>
      </c>
    </row>
    <row r="128" customFormat="false" ht="12.8" hidden="false" customHeight="false" outlineLevel="0" collapsed="false">
      <c r="A128" s="17" t="s">
        <v>50</v>
      </c>
      <c r="B128" s="81" t="str">
        <f aca="false">A95</f>
        <v>MÓDULO 5 – INSUMOS DIVERSOS</v>
      </c>
      <c r="C128" s="81"/>
      <c r="D128" s="81"/>
      <c r="E128" s="81"/>
      <c r="F128" s="81"/>
      <c r="G128" s="81"/>
      <c r="H128" s="81"/>
      <c r="I128" s="32" t="n">
        <f aca="false">I101</f>
        <v>186.36</v>
      </c>
    </row>
    <row r="129" customFormat="false" ht="12.8" hidden="false" customHeight="false" outlineLevel="0" collapsed="false">
      <c r="A129" s="27"/>
      <c r="B129" s="27" t="s">
        <v>143</v>
      </c>
      <c r="C129" s="27"/>
      <c r="D129" s="27"/>
      <c r="E129" s="27"/>
      <c r="F129" s="27"/>
      <c r="G129" s="27"/>
      <c r="H129" s="27"/>
      <c r="I129" s="39" t="n">
        <f aca="false">TRUNC(SUM(I124:I128),2)</f>
        <v>3652.48</v>
      </c>
    </row>
    <row r="130" customFormat="false" ht="12.8" hidden="false" customHeight="false" outlineLevel="0" collapsed="false">
      <c r="A130" s="17" t="s">
        <v>52</v>
      </c>
      <c r="B130" s="81" t="str">
        <f aca="false">A103</f>
        <v>MÓDULO 6 – CUSTOS INDIRETOS, TRIBUTOS E LUCRO</v>
      </c>
      <c r="C130" s="81"/>
      <c r="D130" s="81"/>
      <c r="E130" s="81"/>
      <c r="F130" s="81"/>
      <c r="G130" s="81"/>
      <c r="H130" s="81"/>
      <c r="I130" s="55" t="n">
        <f aca="false">I111</f>
        <v>874.27</v>
      </c>
    </row>
    <row r="131" customFormat="false" ht="12.8" hidden="false" customHeight="false" outlineLevel="0" collapsed="false">
      <c r="A131" s="27" t="s">
        <v>144</v>
      </c>
      <c r="B131" s="27"/>
      <c r="C131" s="27"/>
      <c r="D131" s="27"/>
      <c r="E131" s="27"/>
      <c r="F131" s="27"/>
      <c r="G131" s="27"/>
      <c r="H131" s="27"/>
      <c r="I131" s="39" t="n">
        <f aca="false">TRUNC(SUM(I129:I130),2)</f>
        <v>4526.75</v>
      </c>
    </row>
    <row r="132" customFormat="false" ht="12.8" hidden="false" customHeight="false" outlineLevel="0" collapsed="false">
      <c r="I132" s="82"/>
    </row>
    <row r="135" customFormat="false" ht="12.8" hidden="false" customHeight="false" outlineLevel="0" collapsed="false">
      <c r="A135" s="83" t="s">
        <v>145</v>
      </c>
      <c r="B135" s="83" t="n">
        <f aca="false">I131/I23</f>
        <v>3.47943889315911</v>
      </c>
      <c r="C135" s="84"/>
    </row>
    <row r="136" customFormat="false" ht="12.8" hidden="false" customHeight="false" outlineLevel="0" collapsed="false">
      <c r="A136" s="85"/>
      <c r="B136" s="83"/>
      <c r="C136" s="84"/>
      <c r="E136" s="86"/>
    </row>
    <row r="137" customFormat="false" ht="12.8" hidden="false" customHeight="false" outlineLevel="0" collapsed="false">
      <c r="A137" s="83" t="s">
        <v>146</v>
      </c>
      <c r="B137" s="83"/>
      <c r="C137" s="85" t="n">
        <f aca="false">E12*'Aux Manut'!I131</f>
        <v>4526.75</v>
      </c>
    </row>
    <row r="138" customFormat="false" ht="12.8" hidden="false" customHeight="false" outlineLevel="0" collapsed="false">
      <c r="A138" s="83" t="s">
        <v>147</v>
      </c>
      <c r="B138" s="83"/>
      <c r="C138" s="85" t="n">
        <f aca="false">H8*C137</f>
        <v>54321</v>
      </c>
      <c r="E138" s="87"/>
    </row>
    <row r="139" customFormat="false" ht="12.8" hidden="false" customHeight="false" outlineLevel="0" collapsed="false">
      <c r="A139" s="86"/>
      <c r="E139" s="88"/>
    </row>
    <row r="140" customFormat="false" ht="12.8" hidden="false" customHeight="false" outlineLevel="0" collapsed="false">
      <c r="A140" s="86"/>
    </row>
  </sheetData>
  <mergeCells count="134">
    <mergeCell ref="A1:I1"/>
    <mergeCell ref="A2:I2"/>
    <mergeCell ref="A4:I4"/>
    <mergeCell ref="B5:G5"/>
    <mergeCell ref="H5:I5"/>
    <mergeCell ref="B6:G6"/>
    <mergeCell ref="H6:I6"/>
    <mergeCell ref="B7:G7"/>
    <mergeCell ref="H7:I7"/>
    <mergeCell ref="B8:G8"/>
    <mergeCell ref="H8:I8"/>
    <mergeCell ref="A10:I10"/>
    <mergeCell ref="A11:B11"/>
    <mergeCell ref="C11:D11"/>
    <mergeCell ref="E11:I11"/>
    <mergeCell ref="A12:B12"/>
    <mergeCell ref="C12:D12"/>
    <mergeCell ref="E12:I12"/>
    <mergeCell ref="A14:I14"/>
    <mergeCell ref="B15:G15"/>
    <mergeCell ref="H15:I15"/>
    <mergeCell ref="B16:G16"/>
    <mergeCell ref="H16:I16"/>
    <mergeCell ref="B17:G17"/>
    <mergeCell ref="H17:I17"/>
    <mergeCell ref="B18:G18"/>
    <mergeCell ref="H18:I18"/>
    <mergeCell ref="B19:G19"/>
    <mergeCell ref="H19:I19"/>
    <mergeCell ref="A20:I20"/>
    <mergeCell ref="A21:I21"/>
    <mergeCell ref="B22:G22"/>
    <mergeCell ref="B23:G23"/>
    <mergeCell ref="B24:G24"/>
    <mergeCell ref="B25:G25"/>
    <mergeCell ref="B26:G26"/>
    <mergeCell ref="B27:G27"/>
    <mergeCell ref="B28:G28"/>
    <mergeCell ref="A29:H29"/>
    <mergeCell ref="A31:I31"/>
    <mergeCell ref="A32:G32"/>
    <mergeCell ref="B33:G33"/>
    <mergeCell ref="B34:G34"/>
    <mergeCell ref="A35:G35"/>
    <mergeCell ref="A36:I36"/>
    <mergeCell ref="A37:G37"/>
    <mergeCell ref="B38:G38"/>
    <mergeCell ref="B39:G39"/>
    <mergeCell ref="B40:G40"/>
    <mergeCell ref="B41:G41"/>
    <mergeCell ref="B42:G42"/>
    <mergeCell ref="B43:G43"/>
    <mergeCell ref="B44:G44"/>
    <mergeCell ref="B45:G45"/>
    <mergeCell ref="A46:G46"/>
    <mergeCell ref="A47:I47"/>
    <mergeCell ref="A48:G48"/>
    <mergeCell ref="B49:G49"/>
    <mergeCell ref="B50:G50"/>
    <mergeCell ref="B52:G52"/>
    <mergeCell ref="B54:G54"/>
    <mergeCell ref="B55:G55"/>
    <mergeCell ref="A56:H56"/>
    <mergeCell ref="A57:I57"/>
    <mergeCell ref="A58:I58"/>
    <mergeCell ref="A59:H59"/>
    <mergeCell ref="B60:H60"/>
    <mergeCell ref="B61:H61"/>
    <mergeCell ref="B62:H62"/>
    <mergeCell ref="A63:H63"/>
    <mergeCell ref="A64:I64"/>
    <mergeCell ref="A65:I65"/>
    <mergeCell ref="B66:G66"/>
    <mergeCell ref="B67:G67"/>
    <mergeCell ref="B68:G68"/>
    <mergeCell ref="B69:G69"/>
    <mergeCell ref="B70:G70"/>
    <mergeCell ref="B71:G71"/>
    <mergeCell ref="B72:G72"/>
    <mergeCell ref="A73:G73"/>
    <mergeCell ref="A74:I74"/>
    <mergeCell ref="A75:I75"/>
    <mergeCell ref="A76:G76"/>
    <mergeCell ref="B77:G77"/>
    <mergeCell ref="B78:G78"/>
    <mergeCell ref="B79:G79"/>
    <mergeCell ref="B80:G80"/>
    <mergeCell ref="B81:G81"/>
    <mergeCell ref="B82:G82"/>
    <mergeCell ref="A83:G83"/>
    <mergeCell ref="A84:I84"/>
    <mergeCell ref="A85:G85"/>
    <mergeCell ref="B86:G86"/>
    <mergeCell ref="A87:G87"/>
    <mergeCell ref="A88:I88"/>
    <mergeCell ref="A89:I89"/>
    <mergeCell ref="A90:H90"/>
    <mergeCell ref="B91:H91"/>
    <mergeCell ref="B92:H92"/>
    <mergeCell ref="A93:H93"/>
    <mergeCell ref="A94:I94"/>
    <mergeCell ref="A95:I95"/>
    <mergeCell ref="B96:G96"/>
    <mergeCell ref="B97:G97"/>
    <mergeCell ref="B98:G98"/>
    <mergeCell ref="B99:G99"/>
    <mergeCell ref="B100:G100"/>
    <mergeCell ref="A101:G101"/>
    <mergeCell ref="A102:I102"/>
    <mergeCell ref="A103:I103"/>
    <mergeCell ref="B104:G104"/>
    <mergeCell ref="B105:G105"/>
    <mergeCell ref="B106:G106"/>
    <mergeCell ref="B107:G107"/>
    <mergeCell ref="B108:G108"/>
    <mergeCell ref="B109:G109"/>
    <mergeCell ref="B110:G110"/>
    <mergeCell ref="A111:G111"/>
    <mergeCell ref="B112:I112"/>
    <mergeCell ref="B113:G113"/>
    <mergeCell ref="B114:G114"/>
    <mergeCell ref="B116:G116"/>
    <mergeCell ref="B118:G118"/>
    <mergeCell ref="B120:G120"/>
    <mergeCell ref="A122:I122"/>
    <mergeCell ref="A123:H123"/>
    <mergeCell ref="B124:H124"/>
    <mergeCell ref="B125:H125"/>
    <mergeCell ref="B126:H126"/>
    <mergeCell ref="B127:H127"/>
    <mergeCell ref="B128:H128"/>
    <mergeCell ref="B129:H129"/>
    <mergeCell ref="B130:H130"/>
    <mergeCell ref="A131:H131"/>
  </mergeCells>
  <printOptions headings="false" gridLines="false" gridLinesSet="true" horizontalCentered="false" verticalCentered="false"/>
  <pageMargins left="0.393055555555556" right="0.196527777777778" top="0.590277777777778" bottom="0.393055555555556"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58ED5"/>
    <pageSetUpPr fitToPage="false"/>
  </sheetPr>
  <dimension ref="A1:I1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1" activeCellId="0" sqref="J1"/>
    </sheetView>
  </sheetViews>
  <sheetFormatPr defaultColWidth="11.53515625" defaultRowHeight="12.8" zeroHeight="false" outlineLevelRow="0" outlineLevelCol="0"/>
  <cols>
    <col collapsed="false" customWidth="true" hidden="false" outlineLevel="0" max="1" min="1" style="0" width="10"/>
    <col collapsed="false" customWidth="true" hidden="false" outlineLevel="0" max="2" min="2" style="0" width="9.02"/>
    <col collapsed="false" customWidth="true" hidden="false" outlineLevel="0" max="3" min="3" style="0" width="15"/>
    <col collapsed="false" customWidth="true" hidden="false" outlineLevel="0" max="4" min="4" style="0" width="9.02"/>
    <col collapsed="false" customWidth="true" hidden="false" outlineLevel="0" max="5" min="5" style="0" width="15"/>
    <col collapsed="false" customWidth="true" hidden="false" outlineLevel="0" max="6" min="6" style="0" width="9.02"/>
    <col collapsed="false" customWidth="true" hidden="false" outlineLevel="0" max="7" min="7" style="0" width="19.14"/>
    <col collapsed="false" customWidth="true" hidden="false" outlineLevel="0" max="8" min="8" style="0" width="9.13"/>
    <col collapsed="false" customWidth="true" hidden="false" outlineLevel="0" max="9" min="9" style="0" width="11.99"/>
    <col collapsed="false" customWidth="true" hidden="false" outlineLevel="0" max="57" min="10" style="0" width="9.02"/>
  </cols>
  <sheetData>
    <row r="1" customFormat="false" ht="12.8" hidden="false" customHeight="false" outlineLevel="0" collapsed="false">
      <c r="A1" s="13"/>
      <c r="B1" s="13"/>
      <c r="C1" s="13"/>
      <c r="D1" s="13"/>
      <c r="E1" s="13"/>
      <c r="F1" s="13"/>
      <c r="G1" s="13"/>
      <c r="H1" s="13"/>
      <c r="I1" s="13"/>
    </row>
    <row r="2" customFormat="false" ht="12.8" hidden="false" customHeight="false" outlineLevel="0" collapsed="false">
      <c r="A2" s="14" t="s">
        <v>148</v>
      </c>
      <c r="B2" s="14"/>
      <c r="C2" s="14"/>
      <c r="D2" s="14"/>
      <c r="E2" s="14"/>
      <c r="F2" s="14"/>
      <c r="G2" s="14"/>
      <c r="H2" s="14"/>
      <c r="I2" s="14"/>
    </row>
    <row r="3" customFormat="false" ht="12.8" hidden="false" customHeight="false" outlineLevel="0" collapsed="false">
      <c r="A3" s="15"/>
      <c r="B3" s="15"/>
      <c r="C3" s="15"/>
      <c r="D3" s="15"/>
      <c r="E3" s="15"/>
      <c r="F3" s="15"/>
      <c r="G3" s="15"/>
      <c r="H3" s="15"/>
      <c r="I3" s="15"/>
    </row>
    <row r="4" customFormat="false" ht="12.8" hidden="false" customHeight="false" outlineLevel="0" collapsed="false">
      <c r="A4" s="16" t="s">
        <v>19</v>
      </c>
      <c r="B4" s="16"/>
      <c r="C4" s="16"/>
      <c r="D4" s="16"/>
      <c r="E4" s="16"/>
      <c r="F4" s="16"/>
      <c r="G4" s="16"/>
      <c r="H4" s="16"/>
      <c r="I4" s="16"/>
    </row>
    <row r="5" customFormat="false" ht="12.8" hidden="false" customHeight="false" outlineLevel="0" collapsed="false">
      <c r="A5" s="17" t="s">
        <v>20</v>
      </c>
      <c r="B5" s="18" t="s">
        <v>21</v>
      </c>
      <c r="C5" s="18"/>
      <c r="D5" s="18"/>
      <c r="E5" s="18"/>
      <c r="F5" s="18"/>
      <c r="G5" s="18"/>
      <c r="H5" s="19"/>
      <c r="I5" s="19"/>
    </row>
    <row r="6" customFormat="false" ht="12.8" hidden="false" customHeight="false" outlineLevel="0" collapsed="false">
      <c r="A6" s="17" t="s">
        <v>22</v>
      </c>
      <c r="B6" s="18" t="s">
        <v>23</v>
      </c>
      <c r="C6" s="18"/>
      <c r="D6" s="18"/>
      <c r="E6" s="18"/>
      <c r="F6" s="18"/>
      <c r="G6" s="18"/>
      <c r="H6" s="20" t="s">
        <v>24</v>
      </c>
      <c r="I6" s="20"/>
    </row>
    <row r="7" customFormat="false" ht="12.8" hidden="false" customHeight="false" outlineLevel="0" collapsed="false">
      <c r="A7" s="17" t="s">
        <v>25</v>
      </c>
      <c r="B7" s="18" t="s">
        <v>26</v>
      </c>
      <c r="C7" s="18"/>
      <c r="D7" s="18"/>
      <c r="E7" s="18"/>
      <c r="F7" s="18"/>
      <c r="G7" s="18"/>
      <c r="H7" s="21" t="n">
        <v>2021</v>
      </c>
      <c r="I7" s="21"/>
    </row>
    <row r="8" customFormat="false" ht="12.8" hidden="false" customHeight="false" outlineLevel="0" collapsed="false">
      <c r="A8" s="17" t="s">
        <v>27</v>
      </c>
      <c r="B8" s="18" t="s">
        <v>28</v>
      </c>
      <c r="C8" s="18"/>
      <c r="D8" s="18"/>
      <c r="E8" s="18"/>
      <c r="F8" s="18"/>
      <c r="G8" s="18"/>
      <c r="H8" s="21" t="n">
        <v>12</v>
      </c>
      <c r="I8" s="21"/>
    </row>
    <row r="9" customFormat="false" ht="12.8" hidden="false" customHeight="false" outlineLevel="0" collapsed="false">
      <c r="A9" s="13"/>
      <c r="B9" s="22"/>
      <c r="C9" s="22"/>
      <c r="D9" s="22"/>
      <c r="E9" s="22"/>
      <c r="F9" s="22"/>
      <c r="G9" s="22"/>
      <c r="H9" s="13"/>
      <c r="I9" s="13"/>
    </row>
    <row r="10" customFormat="false" ht="12.8" hidden="false" customHeight="false" outlineLevel="0" collapsed="false">
      <c r="A10" s="16" t="s">
        <v>29</v>
      </c>
      <c r="B10" s="16"/>
      <c r="C10" s="16"/>
      <c r="D10" s="16"/>
      <c r="E10" s="16"/>
      <c r="F10" s="16"/>
      <c r="G10" s="16"/>
      <c r="H10" s="16"/>
      <c r="I10" s="16"/>
    </row>
    <row r="11" customFormat="false" ht="12.8" hidden="false" customHeight="false" outlineLevel="0" collapsed="false">
      <c r="A11" s="17" t="s">
        <v>30</v>
      </c>
      <c r="B11" s="17"/>
      <c r="C11" s="17" t="s">
        <v>31</v>
      </c>
      <c r="D11" s="17"/>
      <c r="E11" s="17" t="s">
        <v>32</v>
      </c>
      <c r="F11" s="17"/>
      <c r="G11" s="17"/>
      <c r="H11" s="17"/>
      <c r="I11" s="17"/>
    </row>
    <row r="12" customFormat="false" ht="12.8" hidden="false" customHeight="false" outlineLevel="0" collapsed="false">
      <c r="A12" s="20" t="s">
        <v>10</v>
      </c>
      <c r="B12" s="20"/>
      <c r="C12" s="17" t="s">
        <v>34</v>
      </c>
      <c r="D12" s="17"/>
      <c r="E12" s="23" t="n">
        <f aca="false">Resumo!D8</f>
        <v>2</v>
      </c>
      <c r="F12" s="23"/>
      <c r="G12" s="23"/>
      <c r="H12" s="23"/>
      <c r="I12" s="23"/>
    </row>
    <row r="13" customFormat="false" ht="12.8" hidden="false" customHeight="false" outlineLevel="0" collapsed="false">
      <c r="A13" s="13"/>
      <c r="B13" s="22"/>
      <c r="C13" s="22"/>
      <c r="D13" s="22"/>
      <c r="E13" s="22"/>
      <c r="F13" s="22"/>
      <c r="G13" s="22"/>
      <c r="H13" s="13"/>
      <c r="I13" s="13"/>
    </row>
    <row r="14" customFormat="false" ht="12.8" hidden="false" customHeight="false" outlineLevel="0" collapsed="false">
      <c r="A14" s="16" t="s">
        <v>35</v>
      </c>
      <c r="B14" s="16"/>
      <c r="C14" s="16"/>
      <c r="D14" s="16"/>
      <c r="E14" s="16"/>
      <c r="F14" s="16"/>
      <c r="G14" s="16"/>
      <c r="H14" s="16"/>
      <c r="I14" s="16"/>
    </row>
    <row r="15" customFormat="false" ht="12.8" hidden="false" customHeight="false" outlineLevel="0" collapsed="false">
      <c r="A15" s="17" t="n">
        <v>1</v>
      </c>
      <c r="B15" s="18" t="s">
        <v>36</v>
      </c>
      <c r="C15" s="18"/>
      <c r="D15" s="18"/>
      <c r="E15" s="18"/>
      <c r="F15" s="18"/>
      <c r="G15" s="18"/>
      <c r="H15" s="20" t="s">
        <v>149</v>
      </c>
      <c r="I15" s="20"/>
    </row>
    <row r="16" customFormat="false" ht="12.8" hidden="false" customHeight="false" outlineLevel="0" collapsed="false">
      <c r="A16" s="17" t="n">
        <v>2</v>
      </c>
      <c r="B16" s="18" t="s">
        <v>37</v>
      </c>
      <c r="C16" s="18"/>
      <c r="D16" s="18"/>
      <c r="E16" s="18"/>
      <c r="F16" s="18"/>
      <c r="G16" s="18"/>
      <c r="H16" s="20" t="s">
        <v>150</v>
      </c>
      <c r="I16" s="20"/>
    </row>
    <row r="17" customFormat="false" ht="12.8" hidden="false" customHeight="false" outlineLevel="0" collapsed="false">
      <c r="A17" s="17" t="n">
        <v>3</v>
      </c>
      <c r="B17" s="18" t="s">
        <v>38</v>
      </c>
      <c r="C17" s="18"/>
      <c r="D17" s="18"/>
      <c r="E17" s="18"/>
      <c r="F17" s="18"/>
      <c r="G17" s="18"/>
      <c r="H17" s="24" t="n">
        <v>1381.65</v>
      </c>
      <c r="I17" s="24"/>
    </row>
    <row r="18" customFormat="false" ht="12.8" hidden="false" customHeight="false" outlineLevel="0" collapsed="false">
      <c r="A18" s="17" t="n">
        <v>4</v>
      </c>
      <c r="B18" s="18" t="s">
        <v>39</v>
      </c>
      <c r="C18" s="18"/>
      <c r="D18" s="18"/>
      <c r="E18" s="18"/>
      <c r="F18" s="18"/>
      <c r="G18" s="18"/>
      <c r="H18" s="20" t="s">
        <v>149</v>
      </c>
      <c r="I18" s="20"/>
    </row>
    <row r="19" customFormat="false" ht="12.8" hidden="false" customHeight="false" outlineLevel="0" collapsed="false">
      <c r="A19" s="17" t="n">
        <v>5</v>
      </c>
      <c r="B19" s="18" t="s">
        <v>41</v>
      </c>
      <c r="C19" s="18"/>
      <c r="D19" s="18"/>
      <c r="E19" s="18"/>
      <c r="F19" s="18"/>
      <c r="G19" s="18"/>
      <c r="H19" s="25" t="n">
        <v>44256</v>
      </c>
      <c r="I19" s="25"/>
    </row>
    <row r="20" customFormat="false" ht="12.8" hidden="false" customHeight="false" outlineLevel="0" collapsed="false">
      <c r="A20" s="26"/>
      <c r="B20" s="26"/>
      <c r="C20" s="26"/>
      <c r="D20" s="26"/>
      <c r="E20" s="26"/>
      <c r="F20" s="26"/>
      <c r="G20" s="26"/>
      <c r="H20" s="26"/>
      <c r="I20" s="26"/>
    </row>
    <row r="21" customFormat="false" ht="12.8" hidden="false" customHeight="false" outlineLevel="0" collapsed="false">
      <c r="A21" s="16" t="s">
        <v>42</v>
      </c>
      <c r="B21" s="16"/>
      <c r="C21" s="16"/>
      <c r="D21" s="16"/>
      <c r="E21" s="16"/>
      <c r="F21" s="16"/>
      <c r="G21" s="16"/>
      <c r="H21" s="16"/>
      <c r="I21" s="16"/>
    </row>
    <row r="22" customFormat="false" ht="12.8" hidden="false" customHeight="false" outlineLevel="0" collapsed="false">
      <c r="A22" s="27" t="n">
        <v>1</v>
      </c>
      <c r="B22" s="27" t="s">
        <v>43</v>
      </c>
      <c r="C22" s="27"/>
      <c r="D22" s="27"/>
      <c r="E22" s="27"/>
      <c r="F22" s="27"/>
      <c r="G22" s="27"/>
      <c r="H22" s="27" t="s">
        <v>44</v>
      </c>
      <c r="I22" s="27" t="s">
        <v>45</v>
      </c>
    </row>
    <row r="23" customFormat="false" ht="12.8" hidden="false" customHeight="false" outlineLevel="0" collapsed="false">
      <c r="A23" s="27" t="s">
        <v>20</v>
      </c>
      <c r="B23" s="28" t="s">
        <v>46</v>
      </c>
      <c r="C23" s="28"/>
      <c r="D23" s="28"/>
      <c r="E23" s="28"/>
      <c r="F23" s="28"/>
      <c r="G23" s="28"/>
      <c r="H23" s="29"/>
      <c r="I23" s="30" t="n">
        <f aca="false">H17</f>
        <v>1381.65</v>
      </c>
    </row>
    <row r="24" customFormat="false" ht="12.8" hidden="false" customHeight="false" outlineLevel="0" collapsed="false">
      <c r="A24" s="27" t="s">
        <v>22</v>
      </c>
      <c r="B24" s="18" t="s">
        <v>47</v>
      </c>
      <c r="C24" s="18"/>
      <c r="D24" s="18"/>
      <c r="E24" s="18"/>
      <c r="F24" s="18"/>
      <c r="G24" s="18"/>
      <c r="H24" s="31" t="n">
        <v>0.3</v>
      </c>
      <c r="I24" s="30" t="n">
        <f aca="false">I23*H24</f>
        <v>414.495</v>
      </c>
    </row>
    <row r="25" customFormat="false" ht="12.8" hidden="false" customHeight="false" outlineLevel="0" collapsed="false">
      <c r="A25" s="27" t="s">
        <v>25</v>
      </c>
      <c r="B25" s="18" t="s">
        <v>48</v>
      </c>
      <c r="C25" s="18"/>
      <c r="D25" s="18"/>
      <c r="E25" s="18"/>
      <c r="F25" s="18"/>
      <c r="G25" s="18"/>
      <c r="H25" s="31"/>
      <c r="I25" s="30" t="n">
        <f aca="false">I23*H25</f>
        <v>0</v>
      </c>
    </row>
    <row r="26" customFormat="false" ht="12.8" hidden="false" customHeight="false" outlineLevel="0" collapsed="false">
      <c r="A26" s="27" t="s">
        <v>27</v>
      </c>
      <c r="B26" s="18" t="s">
        <v>49</v>
      </c>
      <c r="C26" s="18"/>
      <c r="D26" s="18"/>
      <c r="E26" s="18"/>
      <c r="F26" s="18"/>
      <c r="G26" s="18"/>
      <c r="H26" s="31"/>
      <c r="I26" s="32"/>
    </row>
    <row r="27" customFormat="false" ht="12.8" hidden="false" customHeight="false" outlineLevel="0" collapsed="false">
      <c r="A27" s="27" t="s">
        <v>50</v>
      </c>
      <c r="B27" s="18" t="s">
        <v>51</v>
      </c>
      <c r="C27" s="18"/>
      <c r="D27" s="18"/>
      <c r="E27" s="18"/>
      <c r="F27" s="18"/>
      <c r="G27" s="18"/>
      <c r="H27" s="31"/>
      <c r="I27" s="32"/>
    </row>
    <row r="28" customFormat="false" ht="12.8" hidden="false" customHeight="false" outlineLevel="0" collapsed="false">
      <c r="A28" s="27" t="s">
        <v>52</v>
      </c>
      <c r="B28" s="18" t="s">
        <v>53</v>
      </c>
      <c r="C28" s="18"/>
      <c r="D28" s="18"/>
      <c r="E28" s="18"/>
      <c r="F28" s="18"/>
      <c r="G28" s="18"/>
      <c r="H28" s="31"/>
      <c r="I28" s="32"/>
    </row>
    <row r="29" customFormat="false" ht="12.8" hidden="false" customHeight="false" outlineLevel="0" collapsed="false">
      <c r="A29" s="27" t="s">
        <v>54</v>
      </c>
      <c r="B29" s="27"/>
      <c r="C29" s="27"/>
      <c r="D29" s="27"/>
      <c r="E29" s="27"/>
      <c r="F29" s="27"/>
      <c r="G29" s="27"/>
      <c r="H29" s="27"/>
      <c r="I29" s="33" t="n">
        <f aca="false">TRUNC(SUM(I23:I28),2)</f>
        <v>1796.14</v>
      </c>
    </row>
    <row r="30" customFormat="false" ht="12.8" hidden="false" customHeight="false" outlineLevel="0" collapsed="false">
      <c r="A30" s="34"/>
      <c r="B30" s="34"/>
      <c r="C30" s="34"/>
      <c r="D30" s="34"/>
      <c r="E30" s="34"/>
      <c r="F30" s="34"/>
      <c r="G30" s="34"/>
      <c r="H30" s="34"/>
      <c r="I30" s="35"/>
    </row>
    <row r="31" customFormat="false" ht="12.8" hidden="false" customHeight="false" outlineLevel="0" collapsed="false">
      <c r="A31" s="16" t="s">
        <v>55</v>
      </c>
      <c r="B31" s="16"/>
      <c r="C31" s="16"/>
      <c r="D31" s="16"/>
      <c r="E31" s="16"/>
      <c r="F31" s="16"/>
      <c r="G31" s="16"/>
      <c r="H31" s="16"/>
      <c r="I31" s="16"/>
    </row>
    <row r="32" customFormat="false" ht="12.8" hidden="false" customHeight="false" outlineLevel="0" collapsed="false">
      <c r="A32" s="27" t="s">
        <v>56</v>
      </c>
      <c r="B32" s="27"/>
      <c r="C32" s="27"/>
      <c r="D32" s="27"/>
      <c r="E32" s="27"/>
      <c r="F32" s="27"/>
      <c r="G32" s="27"/>
      <c r="H32" s="27" t="s">
        <v>44</v>
      </c>
      <c r="I32" s="27" t="s">
        <v>45</v>
      </c>
    </row>
    <row r="33" customFormat="false" ht="12.8" hidden="false" customHeight="false" outlineLevel="0" collapsed="false">
      <c r="A33" s="27" t="s">
        <v>20</v>
      </c>
      <c r="B33" s="18" t="s">
        <v>57</v>
      </c>
      <c r="C33" s="18"/>
      <c r="D33" s="18"/>
      <c r="E33" s="18"/>
      <c r="F33" s="18"/>
      <c r="G33" s="18"/>
      <c r="H33" s="36" t="n">
        <v>0.0833</v>
      </c>
      <c r="I33" s="32" t="n">
        <f aca="false">I29*H33</f>
        <v>149.618462</v>
      </c>
    </row>
    <row r="34" customFormat="false" ht="12.8" hidden="false" customHeight="false" outlineLevel="0" collapsed="false">
      <c r="A34" s="27" t="s">
        <v>22</v>
      </c>
      <c r="B34" s="18" t="s">
        <v>58</v>
      </c>
      <c r="C34" s="18"/>
      <c r="D34" s="18"/>
      <c r="E34" s="18"/>
      <c r="F34" s="18"/>
      <c r="G34" s="18"/>
      <c r="H34" s="37" t="n">
        <v>0.121</v>
      </c>
      <c r="I34" s="32" t="n">
        <f aca="false">$I$29*H34</f>
        <v>217.33294</v>
      </c>
    </row>
    <row r="35" customFormat="false" ht="12.8" hidden="false" customHeight="false" outlineLevel="0" collapsed="false">
      <c r="A35" s="27" t="s">
        <v>59</v>
      </c>
      <c r="B35" s="27"/>
      <c r="C35" s="27"/>
      <c r="D35" s="27"/>
      <c r="E35" s="27"/>
      <c r="F35" s="27"/>
      <c r="G35" s="27"/>
      <c r="H35" s="38" t="n">
        <f aca="false">TRUNC(SUM(H33:H34),4)</f>
        <v>0.2043</v>
      </c>
      <c r="I35" s="39" t="n">
        <f aca="false">TRUNC(SUM(I33:I34),2)</f>
        <v>366.95</v>
      </c>
    </row>
    <row r="36" customFormat="false" ht="12.8" hidden="false" customHeight="false" outlineLevel="0" collapsed="false">
      <c r="A36" s="40"/>
      <c r="B36" s="40"/>
      <c r="C36" s="40"/>
      <c r="D36" s="40"/>
      <c r="E36" s="40"/>
      <c r="F36" s="40"/>
      <c r="G36" s="40"/>
      <c r="H36" s="40"/>
      <c r="I36" s="40"/>
    </row>
    <row r="37" customFormat="false" ht="12.8" hidden="false" customHeight="false" outlineLevel="0" collapsed="false">
      <c r="A37" s="27" t="s">
        <v>60</v>
      </c>
      <c r="B37" s="27"/>
      <c r="C37" s="27"/>
      <c r="D37" s="27"/>
      <c r="E37" s="27"/>
      <c r="F37" s="27"/>
      <c r="G37" s="27"/>
      <c r="H37" s="27" t="s">
        <v>44</v>
      </c>
      <c r="I37" s="27" t="s">
        <v>45</v>
      </c>
    </row>
    <row r="38" customFormat="false" ht="12.8" hidden="false" customHeight="false" outlineLevel="0" collapsed="false">
      <c r="A38" s="27" t="s">
        <v>20</v>
      </c>
      <c r="B38" s="18" t="s">
        <v>61</v>
      </c>
      <c r="C38" s="18"/>
      <c r="D38" s="18"/>
      <c r="E38" s="18"/>
      <c r="F38" s="18"/>
      <c r="G38" s="18"/>
      <c r="H38" s="36" t="n">
        <v>0.2</v>
      </c>
      <c r="I38" s="32" t="n">
        <f aca="false">H38*($I$29+$I$35)</f>
        <v>432.618</v>
      </c>
    </row>
    <row r="39" customFormat="false" ht="12.8" hidden="false" customHeight="false" outlineLevel="0" collapsed="false">
      <c r="A39" s="27" t="s">
        <v>22</v>
      </c>
      <c r="B39" s="28" t="s">
        <v>62</v>
      </c>
      <c r="C39" s="28"/>
      <c r="D39" s="28"/>
      <c r="E39" s="28"/>
      <c r="F39" s="28"/>
      <c r="G39" s="28"/>
      <c r="H39" s="41" t="n">
        <v>0.025</v>
      </c>
      <c r="I39" s="30" t="n">
        <f aca="false">H39*($I$29+$I$35)</f>
        <v>54.07725</v>
      </c>
    </row>
    <row r="40" customFormat="false" ht="12.8" hidden="false" customHeight="false" outlineLevel="0" collapsed="false">
      <c r="A40" s="27" t="s">
        <v>25</v>
      </c>
      <c r="B40" s="28" t="s">
        <v>63</v>
      </c>
      <c r="C40" s="28"/>
      <c r="D40" s="28"/>
      <c r="E40" s="28"/>
      <c r="F40" s="28"/>
      <c r="G40" s="28"/>
      <c r="H40" s="41" t="n">
        <v>0.03</v>
      </c>
      <c r="I40" s="32" t="n">
        <f aca="false">H40*($I$29+$I$35)</f>
        <v>64.8927</v>
      </c>
    </row>
    <row r="41" customFormat="false" ht="12.8" hidden="false" customHeight="false" outlineLevel="0" collapsed="false">
      <c r="A41" s="27" t="s">
        <v>27</v>
      </c>
      <c r="B41" s="28" t="s">
        <v>64</v>
      </c>
      <c r="C41" s="28"/>
      <c r="D41" s="28"/>
      <c r="E41" s="28"/>
      <c r="F41" s="28"/>
      <c r="G41" s="28"/>
      <c r="H41" s="41" t="n">
        <v>0.015</v>
      </c>
      <c r="I41" s="30" t="n">
        <f aca="false">H41*($I$29+$I$35)</f>
        <v>32.44635</v>
      </c>
    </row>
    <row r="42" customFormat="false" ht="12.8" hidden="false" customHeight="false" outlineLevel="0" collapsed="false">
      <c r="A42" s="27" t="s">
        <v>50</v>
      </c>
      <c r="B42" s="28" t="s">
        <v>65</v>
      </c>
      <c r="C42" s="28"/>
      <c r="D42" s="28"/>
      <c r="E42" s="28"/>
      <c r="F42" s="28"/>
      <c r="G42" s="28"/>
      <c r="H42" s="41" t="n">
        <v>0.01</v>
      </c>
      <c r="I42" s="30" t="n">
        <f aca="false">H42*($I$29+$I$35)</f>
        <v>21.6309</v>
      </c>
    </row>
    <row r="43" customFormat="false" ht="12.8" hidden="false" customHeight="false" outlineLevel="0" collapsed="false">
      <c r="A43" s="27" t="s">
        <v>52</v>
      </c>
      <c r="B43" s="28" t="s">
        <v>66</v>
      </c>
      <c r="C43" s="28"/>
      <c r="D43" s="28"/>
      <c r="E43" s="28"/>
      <c r="F43" s="28"/>
      <c r="G43" s="28"/>
      <c r="H43" s="41" t="n">
        <v>0.006</v>
      </c>
      <c r="I43" s="30" t="n">
        <f aca="false">H43*($I$29+$I$35)</f>
        <v>12.97854</v>
      </c>
    </row>
    <row r="44" customFormat="false" ht="12.8" hidden="false" customHeight="false" outlineLevel="0" collapsed="false">
      <c r="A44" s="27" t="s">
        <v>67</v>
      </c>
      <c r="B44" s="28" t="s">
        <v>68</v>
      </c>
      <c r="C44" s="28"/>
      <c r="D44" s="28"/>
      <c r="E44" s="28"/>
      <c r="F44" s="28"/>
      <c r="G44" s="28"/>
      <c r="H44" s="41" t="n">
        <v>0.002</v>
      </c>
      <c r="I44" s="30" t="n">
        <f aca="false">H44*($I$29+$I$35)</f>
        <v>4.32618</v>
      </c>
    </row>
    <row r="45" customFormat="false" ht="12.8" hidden="false" customHeight="false" outlineLevel="0" collapsed="false">
      <c r="A45" s="27" t="s">
        <v>69</v>
      </c>
      <c r="B45" s="28" t="s">
        <v>70</v>
      </c>
      <c r="C45" s="28"/>
      <c r="D45" s="28"/>
      <c r="E45" s="28"/>
      <c r="F45" s="28"/>
      <c r="G45" s="28"/>
      <c r="H45" s="41" t="n">
        <v>0.08</v>
      </c>
      <c r="I45" s="30" t="n">
        <f aca="false">H45*($I$29+$I$35)</f>
        <v>173.0472</v>
      </c>
    </row>
    <row r="46" customFormat="false" ht="12.8" hidden="false" customHeight="false" outlineLevel="0" collapsed="false">
      <c r="A46" s="27" t="s">
        <v>71</v>
      </c>
      <c r="B46" s="27"/>
      <c r="C46" s="27"/>
      <c r="D46" s="27"/>
      <c r="E46" s="27"/>
      <c r="F46" s="27"/>
      <c r="G46" s="27"/>
      <c r="H46" s="38" t="n">
        <f aca="false">SUM(H38:H45)</f>
        <v>0.368</v>
      </c>
      <c r="I46" s="39" t="n">
        <f aca="false">TRUNC(SUM(I38:I45),2)</f>
        <v>796.01</v>
      </c>
    </row>
    <row r="47" customFormat="false" ht="12.8" hidden="false" customHeight="false" outlineLevel="0" collapsed="false">
      <c r="A47" s="42"/>
      <c r="B47" s="42"/>
      <c r="C47" s="42"/>
      <c r="D47" s="42"/>
      <c r="E47" s="42"/>
      <c r="F47" s="42"/>
      <c r="G47" s="42"/>
      <c r="H47" s="42"/>
      <c r="I47" s="42"/>
    </row>
    <row r="48" customFormat="false" ht="12.8" hidden="false" customHeight="false" outlineLevel="0" collapsed="false">
      <c r="A48" s="27" t="s">
        <v>72</v>
      </c>
      <c r="B48" s="27"/>
      <c r="C48" s="27"/>
      <c r="D48" s="27"/>
      <c r="E48" s="27"/>
      <c r="F48" s="27"/>
      <c r="G48" s="27"/>
      <c r="H48" s="38"/>
      <c r="I48" s="27" t="s">
        <v>45</v>
      </c>
    </row>
    <row r="49" customFormat="false" ht="12.75" hidden="false" customHeight="true" outlineLevel="0" collapsed="false">
      <c r="A49" s="27" t="s">
        <v>20</v>
      </c>
      <c r="B49" s="43" t="s">
        <v>73</v>
      </c>
      <c r="C49" s="43"/>
      <c r="D49" s="43"/>
      <c r="E49" s="43"/>
      <c r="F49" s="43"/>
      <c r="G49" s="43"/>
      <c r="H49" s="17" t="s">
        <v>74</v>
      </c>
      <c r="I49" s="44" t="n">
        <f aca="false">26*3.98*2-0.06*I23</f>
        <v>124.061</v>
      </c>
    </row>
    <row r="50" customFormat="false" ht="12.75" hidden="false" customHeight="true" outlineLevel="0" collapsed="false">
      <c r="A50" s="27" t="s">
        <v>22</v>
      </c>
      <c r="B50" s="43" t="s">
        <v>75</v>
      </c>
      <c r="C50" s="43"/>
      <c r="D50" s="43"/>
      <c r="E50" s="43"/>
      <c r="F50" s="43"/>
      <c r="G50" s="43"/>
      <c r="H50" s="17" t="s">
        <v>74</v>
      </c>
      <c r="I50" s="44" t="n">
        <f aca="false">(19.5*22)*0.9</f>
        <v>386.1</v>
      </c>
    </row>
    <row r="51" customFormat="false" ht="12.8" hidden="false" customHeight="false" outlineLevel="0" collapsed="false">
      <c r="A51" s="27" t="s">
        <v>25</v>
      </c>
      <c r="B51" s="45" t="s">
        <v>76</v>
      </c>
      <c r="C51" s="46"/>
      <c r="D51" s="46"/>
      <c r="E51" s="46"/>
      <c r="F51" s="46"/>
      <c r="G51" s="47"/>
      <c r="H51" s="17" t="s">
        <v>74</v>
      </c>
      <c r="I51" s="44" t="n">
        <v>16</v>
      </c>
    </row>
    <row r="52" customFormat="false" ht="12.8" hidden="false" customHeight="false" outlineLevel="0" collapsed="false">
      <c r="A52" s="27" t="s">
        <v>27</v>
      </c>
      <c r="B52" s="43" t="s">
        <v>77</v>
      </c>
      <c r="C52" s="43"/>
      <c r="D52" s="43"/>
      <c r="E52" s="43"/>
      <c r="F52" s="43"/>
      <c r="G52" s="43"/>
      <c r="H52" s="17" t="s">
        <v>74</v>
      </c>
      <c r="I52" s="44" t="n">
        <f aca="false">40/12</f>
        <v>3.33333333333333</v>
      </c>
    </row>
    <row r="53" customFormat="false" ht="12.8" hidden="false" customHeight="false" outlineLevel="0" collapsed="false">
      <c r="A53" s="27" t="s">
        <v>50</v>
      </c>
      <c r="B53" s="45"/>
      <c r="C53" s="46"/>
      <c r="D53" s="46"/>
      <c r="E53" s="46"/>
      <c r="F53" s="46"/>
      <c r="G53" s="47"/>
      <c r="H53" s="17"/>
      <c r="I53" s="44"/>
    </row>
    <row r="54" customFormat="false" ht="12.8" hidden="false" customHeight="false" outlineLevel="0" collapsed="false">
      <c r="A54" s="27" t="s">
        <v>52</v>
      </c>
      <c r="B54" s="43"/>
      <c r="C54" s="43"/>
      <c r="D54" s="43"/>
      <c r="E54" s="43"/>
      <c r="F54" s="43"/>
      <c r="G54" s="43"/>
      <c r="H54" s="17"/>
      <c r="I54" s="44"/>
    </row>
    <row r="55" customFormat="false" ht="12.75" hidden="false" customHeight="true" outlineLevel="0" collapsed="false">
      <c r="A55" s="27" t="s">
        <v>67</v>
      </c>
      <c r="B55" s="43"/>
      <c r="C55" s="43"/>
      <c r="D55" s="43"/>
      <c r="E55" s="43"/>
      <c r="F55" s="43"/>
      <c r="G55" s="43"/>
      <c r="H55" s="17" t="s">
        <v>74</v>
      </c>
      <c r="I55" s="44"/>
    </row>
    <row r="56" customFormat="false" ht="12.8" hidden="false" customHeight="false" outlineLevel="0" collapsed="false">
      <c r="A56" s="27" t="s">
        <v>78</v>
      </c>
      <c r="B56" s="27"/>
      <c r="C56" s="27"/>
      <c r="D56" s="27"/>
      <c r="E56" s="27"/>
      <c r="F56" s="27"/>
      <c r="G56" s="27"/>
      <c r="H56" s="27"/>
      <c r="I56" s="39" t="n">
        <f aca="false">TRUNC(SUM(I49:I55),2)</f>
        <v>529.49</v>
      </c>
    </row>
    <row r="57" customFormat="false" ht="12.8" hidden="false" customHeight="false" outlineLevel="0" collapsed="false">
      <c r="A57" s="42"/>
      <c r="B57" s="42"/>
      <c r="C57" s="42"/>
      <c r="D57" s="42"/>
      <c r="E57" s="42"/>
      <c r="F57" s="42"/>
      <c r="G57" s="42"/>
      <c r="H57" s="42"/>
      <c r="I57" s="42"/>
    </row>
    <row r="58" customFormat="false" ht="12.8" hidden="false" customHeight="false" outlineLevel="0" collapsed="false">
      <c r="A58" s="48" t="s">
        <v>79</v>
      </c>
      <c r="B58" s="48"/>
      <c r="C58" s="48"/>
      <c r="D58" s="48"/>
      <c r="E58" s="48"/>
      <c r="F58" s="48"/>
      <c r="G58" s="48"/>
      <c r="H58" s="48"/>
      <c r="I58" s="48"/>
    </row>
    <row r="59" customFormat="false" ht="12.8" hidden="false" customHeight="false" outlineLevel="0" collapsed="false">
      <c r="A59" s="27" t="s">
        <v>80</v>
      </c>
      <c r="B59" s="27"/>
      <c r="C59" s="27"/>
      <c r="D59" s="27"/>
      <c r="E59" s="27"/>
      <c r="F59" s="27"/>
      <c r="G59" s="27"/>
      <c r="H59" s="27"/>
      <c r="I59" s="27" t="s">
        <v>45</v>
      </c>
    </row>
    <row r="60" customFormat="false" ht="12.8" hidden="false" customHeight="false" outlineLevel="0" collapsed="false">
      <c r="A60" s="27" t="s">
        <v>81</v>
      </c>
      <c r="B60" s="17" t="s">
        <v>82</v>
      </c>
      <c r="C60" s="17"/>
      <c r="D60" s="17"/>
      <c r="E60" s="17"/>
      <c r="F60" s="17"/>
      <c r="G60" s="17"/>
      <c r="H60" s="17"/>
      <c r="I60" s="32" t="n">
        <f aca="false">I35</f>
        <v>366.95</v>
      </c>
    </row>
    <row r="61" customFormat="false" ht="12.8" hidden="false" customHeight="false" outlineLevel="0" collapsed="false">
      <c r="A61" s="27" t="s">
        <v>83</v>
      </c>
      <c r="B61" s="17" t="s">
        <v>84</v>
      </c>
      <c r="C61" s="17"/>
      <c r="D61" s="17"/>
      <c r="E61" s="17"/>
      <c r="F61" s="17"/>
      <c r="G61" s="17"/>
      <c r="H61" s="17"/>
      <c r="I61" s="32" t="n">
        <f aca="false">I46</f>
        <v>796.01</v>
      </c>
    </row>
    <row r="62" customFormat="false" ht="12.8" hidden="false" customHeight="false" outlineLevel="0" collapsed="false">
      <c r="A62" s="27" t="s">
        <v>85</v>
      </c>
      <c r="B62" s="17" t="s">
        <v>86</v>
      </c>
      <c r="C62" s="17"/>
      <c r="D62" s="17"/>
      <c r="E62" s="17"/>
      <c r="F62" s="17"/>
      <c r="G62" s="17"/>
      <c r="H62" s="17"/>
      <c r="I62" s="32" t="n">
        <f aca="false">I56</f>
        <v>529.49</v>
      </c>
    </row>
    <row r="63" customFormat="false" ht="12.8" hidden="false" customHeight="false" outlineLevel="0" collapsed="false">
      <c r="A63" s="27" t="s">
        <v>87</v>
      </c>
      <c r="B63" s="27"/>
      <c r="C63" s="27"/>
      <c r="D63" s="27"/>
      <c r="E63" s="27"/>
      <c r="F63" s="27"/>
      <c r="G63" s="27"/>
      <c r="H63" s="27"/>
      <c r="I63" s="39" t="n">
        <f aca="false">TRUNC(SUM(I60:I62),2)</f>
        <v>1692.45</v>
      </c>
    </row>
    <row r="64" customFormat="false" ht="12.8" hidden="false" customHeight="false" outlineLevel="0" collapsed="false">
      <c r="A64" s="49"/>
      <c r="B64" s="49"/>
      <c r="C64" s="49"/>
      <c r="D64" s="49"/>
      <c r="E64" s="49"/>
      <c r="F64" s="49"/>
      <c r="G64" s="49"/>
      <c r="H64" s="49"/>
      <c r="I64" s="49"/>
    </row>
    <row r="65" customFormat="false" ht="12.8" hidden="false" customHeight="false" outlineLevel="0" collapsed="false">
      <c r="A65" s="16" t="s">
        <v>88</v>
      </c>
      <c r="B65" s="16"/>
      <c r="C65" s="16"/>
      <c r="D65" s="16"/>
      <c r="E65" s="16"/>
      <c r="F65" s="16"/>
      <c r="G65" s="16"/>
      <c r="H65" s="16"/>
      <c r="I65" s="16"/>
    </row>
    <row r="66" customFormat="false" ht="12.8" hidden="false" customHeight="false" outlineLevel="0" collapsed="false">
      <c r="A66" s="27" t="n">
        <v>3</v>
      </c>
      <c r="B66" s="27" t="s">
        <v>89</v>
      </c>
      <c r="C66" s="27"/>
      <c r="D66" s="27"/>
      <c r="E66" s="27"/>
      <c r="F66" s="27"/>
      <c r="G66" s="27"/>
      <c r="H66" s="27" t="s">
        <v>44</v>
      </c>
      <c r="I66" s="27" t="s">
        <v>45</v>
      </c>
    </row>
    <row r="67" customFormat="false" ht="12.8" hidden="false" customHeight="false" outlineLevel="0" collapsed="false">
      <c r="A67" s="27" t="s">
        <v>20</v>
      </c>
      <c r="B67" s="18" t="s">
        <v>90</v>
      </c>
      <c r="C67" s="18"/>
      <c r="D67" s="18"/>
      <c r="E67" s="18"/>
      <c r="F67" s="18"/>
      <c r="G67" s="18"/>
      <c r="H67" s="50" t="n">
        <f aca="false">((1/12)*0.05)</f>
        <v>0.00416666666666667</v>
      </c>
      <c r="I67" s="32" t="n">
        <f aca="false">H67*$I$29</f>
        <v>7.48391666666667</v>
      </c>
    </row>
    <row r="68" customFormat="false" ht="12.8" hidden="false" customHeight="false" outlineLevel="0" collapsed="false">
      <c r="A68" s="27" t="s">
        <v>22</v>
      </c>
      <c r="B68" s="18" t="s">
        <v>91</v>
      </c>
      <c r="C68" s="18"/>
      <c r="D68" s="18"/>
      <c r="E68" s="18"/>
      <c r="F68" s="18"/>
      <c r="G68" s="18"/>
      <c r="H68" s="50" t="n">
        <f aca="false">H67*0.08</f>
        <v>0.000333333333333333</v>
      </c>
      <c r="I68" s="32" t="n">
        <f aca="false">H68*$I$29</f>
        <v>0.598713333333333</v>
      </c>
    </row>
    <row r="69" customFormat="false" ht="12.8" hidden="false" customHeight="false" outlineLevel="0" collapsed="false">
      <c r="A69" s="27" t="s">
        <v>25</v>
      </c>
      <c r="B69" s="18" t="s">
        <v>92</v>
      </c>
      <c r="C69" s="18"/>
      <c r="D69" s="18"/>
      <c r="E69" s="18"/>
      <c r="F69" s="18"/>
      <c r="G69" s="18"/>
      <c r="H69" s="50" t="n">
        <v>0.02</v>
      </c>
      <c r="I69" s="32" t="n">
        <f aca="false">H69*$I$29</f>
        <v>35.9228</v>
      </c>
    </row>
    <row r="70" customFormat="false" ht="12.8" hidden="false" customHeight="false" outlineLevel="0" collapsed="false">
      <c r="A70" s="27" t="s">
        <v>27</v>
      </c>
      <c r="B70" s="18" t="s">
        <v>93</v>
      </c>
      <c r="C70" s="18"/>
      <c r="D70" s="18"/>
      <c r="E70" s="18"/>
      <c r="F70" s="18"/>
      <c r="G70" s="18"/>
      <c r="H70" s="50" t="n">
        <v>0.0194</v>
      </c>
      <c r="I70" s="32" t="n">
        <f aca="false">H70*$I$29</f>
        <v>34.845116</v>
      </c>
    </row>
    <row r="71" customFormat="false" ht="12.8" hidden="false" customHeight="false" outlineLevel="0" collapsed="false">
      <c r="A71" s="27" t="s">
        <v>50</v>
      </c>
      <c r="B71" s="18" t="s">
        <v>94</v>
      </c>
      <c r="C71" s="18"/>
      <c r="D71" s="18"/>
      <c r="E71" s="18"/>
      <c r="F71" s="18"/>
      <c r="G71" s="18"/>
      <c r="H71" s="50" t="n">
        <f aca="false">H70*H46</f>
        <v>0.0071392</v>
      </c>
      <c r="I71" s="32" t="n">
        <f aca="false">H71*$I$29</f>
        <v>12.823002688</v>
      </c>
    </row>
    <row r="72" customFormat="false" ht="12.8" hidden="false" customHeight="false" outlineLevel="0" collapsed="false">
      <c r="A72" s="27" t="s">
        <v>52</v>
      </c>
      <c r="B72" s="18" t="s">
        <v>95</v>
      </c>
      <c r="C72" s="18"/>
      <c r="D72" s="18"/>
      <c r="E72" s="18"/>
      <c r="F72" s="18"/>
      <c r="G72" s="18"/>
      <c r="H72" s="50" t="n">
        <v>0.02</v>
      </c>
      <c r="I72" s="32" t="n">
        <f aca="false">H72*$I$29</f>
        <v>35.9228</v>
      </c>
    </row>
    <row r="73" customFormat="false" ht="12.8" hidden="false" customHeight="false" outlineLevel="0" collapsed="false">
      <c r="A73" s="27" t="s">
        <v>96</v>
      </c>
      <c r="B73" s="27"/>
      <c r="C73" s="27"/>
      <c r="D73" s="27"/>
      <c r="E73" s="27"/>
      <c r="F73" s="27"/>
      <c r="G73" s="27"/>
      <c r="H73" s="38" t="n">
        <f aca="false">TRUNC(SUM(H67:H72),4)</f>
        <v>0.071</v>
      </c>
      <c r="I73" s="39" t="n">
        <f aca="false">TRUNC(SUM(I67:I72),2)</f>
        <v>127.59</v>
      </c>
    </row>
    <row r="74" customFormat="false" ht="12.8" hidden="false" customHeight="false" outlineLevel="0" collapsed="false">
      <c r="A74" s="51"/>
      <c r="B74" s="51"/>
      <c r="C74" s="51"/>
      <c r="D74" s="51"/>
      <c r="E74" s="51"/>
      <c r="F74" s="51"/>
      <c r="G74" s="51"/>
      <c r="H74" s="51"/>
      <c r="I74" s="51"/>
    </row>
    <row r="75" customFormat="false" ht="12.8" hidden="false" customHeight="false" outlineLevel="0" collapsed="false">
      <c r="A75" s="16" t="s">
        <v>97</v>
      </c>
      <c r="B75" s="16"/>
      <c r="C75" s="16"/>
      <c r="D75" s="16"/>
      <c r="E75" s="16"/>
      <c r="F75" s="16"/>
      <c r="G75" s="16"/>
      <c r="H75" s="16"/>
      <c r="I75" s="16"/>
    </row>
    <row r="76" customFormat="false" ht="12.8" hidden="false" customHeight="false" outlineLevel="0" collapsed="false">
      <c r="A76" s="27" t="s">
        <v>98</v>
      </c>
      <c r="B76" s="27"/>
      <c r="C76" s="27"/>
      <c r="D76" s="27"/>
      <c r="E76" s="27"/>
      <c r="F76" s="27"/>
      <c r="G76" s="27"/>
      <c r="H76" s="27" t="s">
        <v>44</v>
      </c>
      <c r="I76" s="27" t="s">
        <v>45</v>
      </c>
    </row>
    <row r="77" customFormat="false" ht="12.8" hidden="false" customHeight="false" outlineLevel="0" collapsed="false">
      <c r="A77" s="27" t="s">
        <v>20</v>
      </c>
      <c r="B77" s="18" t="s">
        <v>99</v>
      </c>
      <c r="C77" s="18"/>
      <c r="D77" s="18"/>
      <c r="E77" s="18"/>
      <c r="F77" s="18"/>
      <c r="G77" s="18"/>
      <c r="H77" s="52"/>
      <c r="I77" s="53" t="n">
        <f aca="false">H77*$I$29</f>
        <v>0</v>
      </c>
    </row>
    <row r="78" customFormat="false" ht="12.8" hidden="false" customHeight="false" outlineLevel="0" collapsed="false">
      <c r="A78" s="27" t="s">
        <v>22</v>
      </c>
      <c r="B78" s="18" t="s">
        <v>100</v>
      </c>
      <c r="C78" s="18"/>
      <c r="D78" s="18"/>
      <c r="E78" s="18"/>
      <c r="F78" s="18"/>
      <c r="G78" s="18"/>
      <c r="H78" s="36" t="n">
        <f aca="false">2.96/30/12</f>
        <v>0.00822222222222222</v>
      </c>
      <c r="I78" s="32" t="n">
        <f aca="false">H78*$I$29</f>
        <v>14.7682622222222</v>
      </c>
    </row>
    <row r="79" customFormat="false" ht="12.8" hidden="false" customHeight="false" outlineLevel="0" collapsed="false">
      <c r="A79" s="27" t="s">
        <v>25</v>
      </c>
      <c r="B79" s="18" t="s">
        <v>101</v>
      </c>
      <c r="C79" s="18"/>
      <c r="D79" s="18"/>
      <c r="E79" s="18"/>
      <c r="F79" s="18"/>
      <c r="G79" s="18"/>
      <c r="H79" s="36" t="n">
        <f aca="false">5/30/12*0.015</f>
        <v>0.000208333333333333</v>
      </c>
      <c r="I79" s="32" t="n">
        <f aca="false">H79*$I$29</f>
        <v>0.374195833333333</v>
      </c>
    </row>
    <row r="80" customFormat="false" ht="12.8" hidden="false" customHeight="false" outlineLevel="0" collapsed="false">
      <c r="A80" s="27" t="s">
        <v>27</v>
      </c>
      <c r="B80" s="18" t="s">
        <v>102</v>
      </c>
      <c r="C80" s="18"/>
      <c r="D80" s="18"/>
      <c r="E80" s="18"/>
      <c r="F80" s="18"/>
      <c r="G80" s="18"/>
      <c r="H80" s="36" t="n">
        <f aca="false">15/30/12*0.0078</f>
        <v>0.000325</v>
      </c>
      <c r="I80" s="32" t="n">
        <f aca="false">H80*$I$29</f>
        <v>0.5837455</v>
      </c>
    </row>
    <row r="81" customFormat="false" ht="12.8" hidden="false" customHeight="false" outlineLevel="0" collapsed="false">
      <c r="A81" s="27" t="s">
        <v>50</v>
      </c>
      <c r="B81" s="18" t="s">
        <v>103</v>
      </c>
      <c r="C81" s="18"/>
      <c r="D81" s="18"/>
      <c r="E81" s="18"/>
      <c r="F81" s="18"/>
      <c r="G81" s="18"/>
      <c r="H81" s="36" t="n">
        <f aca="false">4*0.4833*0.0032</f>
        <v>0.00618624</v>
      </c>
      <c r="I81" s="32" t="n">
        <f aca="false">H81*$I$29</f>
        <v>11.1113531136</v>
      </c>
    </row>
    <row r="82" customFormat="false" ht="12.8" hidden="false" customHeight="false" outlineLevel="0" collapsed="false">
      <c r="A82" s="27" t="s">
        <v>52</v>
      </c>
      <c r="B82" s="18" t="s">
        <v>104</v>
      </c>
      <c r="C82" s="18"/>
      <c r="D82" s="18"/>
      <c r="E82" s="18"/>
      <c r="F82" s="18"/>
      <c r="G82" s="18"/>
      <c r="H82" s="36"/>
      <c r="I82" s="32"/>
    </row>
    <row r="83" customFormat="false" ht="12.8" hidden="false" customHeight="false" outlineLevel="0" collapsed="false">
      <c r="A83" s="27" t="s">
        <v>105</v>
      </c>
      <c r="B83" s="27"/>
      <c r="C83" s="27"/>
      <c r="D83" s="27"/>
      <c r="E83" s="27"/>
      <c r="F83" s="27"/>
      <c r="G83" s="27"/>
      <c r="H83" s="38" t="n">
        <f aca="false">TRUNC(SUM(H77:H82),4)</f>
        <v>0.0149</v>
      </c>
      <c r="I83" s="39" t="n">
        <f aca="false">TRUNC(SUM(I77:I82),2)</f>
        <v>26.83</v>
      </c>
    </row>
    <row r="84" customFormat="false" ht="12.8" hidden="false" customHeight="false" outlineLevel="0" collapsed="false">
      <c r="A84" s="54"/>
      <c r="B84" s="54"/>
      <c r="C84" s="54"/>
      <c r="D84" s="54"/>
      <c r="E84" s="54"/>
      <c r="F84" s="54"/>
      <c r="G84" s="54"/>
      <c r="H84" s="54"/>
      <c r="I84" s="54"/>
    </row>
    <row r="85" customFormat="false" ht="12.8" hidden="false" customHeight="false" outlineLevel="0" collapsed="false">
      <c r="A85" s="27" t="s">
        <v>106</v>
      </c>
      <c r="B85" s="27"/>
      <c r="C85" s="27"/>
      <c r="D85" s="27"/>
      <c r="E85" s="27"/>
      <c r="F85" s="27"/>
      <c r="G85" s="27"/>
      <c r="H85" s="27" t="s">
        <v>44</v>
      </c>
      <c r="I85" s="27" t="s">
        <v>45</v>
      </c>
    </row>
    <row r="86" customFormat="false" ht="12.8" hidden="false" customHeight="false" outlineLevel="0" collapsed="false">
      <c r="A86" s="27" t="s">
        <v>20</v>
      </c>
      <c r="B86" s="18" t="s">
        <v>107</v>
      </c>
      <c r="C86" s="18"/>
      <c r="D86" s="18"/>
      <c r="E86" s="18"/>
      <c r="F86" s="18"/>
      <c r="G86" s="18"/>
      <c r="H86" s="36" t="n">
        <v>0</v>
      </c>
      <c r="I86" s="55" t="n">
        <f aca="false">$I$29*H86</f>
        <v>0</v>
      </c>
    </row>
    <row r="87" customFormat="false" ht="12.8" hidden="false" customHeight="false" outlineLevel="0" collapsed="false">
      <c r="A87" s="27" t="s">
        <v>108</v>
      </c>
      <c r="B87" s="27"/>
      <c r="C87" s="27"/>
      <c r="D87" s="27"/>
      <c r="E87" s="27"/>
      <c r="F87" s="27"/>
      <c r="G87" s="27"/>
      <c r="H87" s="38" t="n">
        <f aca="false">TRUNC(SUM(H86),4)</f>
        <v>0</v>
      </c>
      <c r="I87" s="39" t="n">
        <f aca="false">TRUNC(SUM(I86),2)</f>
        <v>0</v>
      </c>
    </row>
    <row r="88" customFormat="false" ht="12.8" hidden="false" customHeight="false" outlineLevel="0" collapsed="false">
      <c r="A88" s="56"/>
      <c r="B88" s="56"/>
      <c r="C88" s="56"/>
      <c r="D88" s="56"/>
      <c r="E88" s="56"/>
      <c r="F88" s="56"/>
      <c r="G88" s="56"/>
      <c r="H88" s="56"/>
      <c r="I88" s="56"/>
    </row>
    <row r="89" customFormat="false" ht="12.8" hidden="false" customHeight="false" outlineLevel="0" collapsed="false">
      <c r="A89" s="48" t="s">
        <v>109</v>
      </c>
      <c r="B89" s="48"/>
      <c r="C89" s="48"/>
      <c r="D89" s="48"/>
      <c r="E89" s="48"/>
      <c r="F89" s="48"/>
      <c r="G89" s="48"/>
      <c r="H89" s="48"/>
      <c r="I89" s="48"/>
    </row>
    <row r="90" customFormat="false" ht="12.8" hidden="false" customHeight="false" outlineLevel="0" collapsed="false">
      <c r="A90" s="27" t="s">
        <v>110</v>
      </c>
      <c r="B90" s="27"/>
      <c r="C90" s="27"/>
      <c r="D90" s="27"/>
      <c r="E90" s="27"/>
      <c r="F90" s="27"/>
      <c r="G90" s="27"/>
      <c r="H90" s="27"/>
      <c r="I90" s="27" t="s">
        <v>45</v>
      </c>
    </row>
    <row r="91" customFormat="false" ht="12.8" hidden="false" customHeight="false" outlineLevel="0" collapsed="false">
      <c r="A91" s="27" t="s">
        <v>111</v>
      </c>
      <c r="B91" s="17" t="s">
        <v>112</v>
      </c>
      <c r="C91" s="17"/>
      <c r="D91" s="17"/>
      <c r="E91" s="17"/>
      <c r="F91" s="17"/>
      <c r="G91" s="17"/>
      <c r="H91" s="17"/>
      <c r="I91" s="32" t="n">
        <f aca="false">I83</f>
        <v>26.83</v>
      </c>
    </row>
    <row r="92" customFormat="false" ht="12.8" hidden="false" customHeight="false" outlineLevel="0" collapsed="false">
      <c r="A92" s="27" t="s">
        <v>113</v>
      </c>
      <c r="B92" s="17" t="s">
        <v>114</v>
      </c>
      <c r="C92" s="17"/>
      <c r="D92" s="17"/>
      <c r="E92" s="17"/>
      <c r="F92" s="17"/>
      <c r="G92" s="17"/>
      <c r="H92" s="17"/>
      <c r="I92" s="32" t="n">
        <f aca="false">I87</f>
        <v>0</v>
      </c>
    </row>
    <row r="93" customFormat="false" ht="12.8" hidden="false" customHeight="false" outlineLevel="0" collapsed="false">
      <c r="A93" s="27" t="s">
        <v>115</v>
      </c>
      <c r="B93" s="27"/>
      <c r="C93" s="27"/>
      <c r="D93" s="27"/>
      <c r="E93" s="27"/>
      <c r="F93" s="27"/>
      <c r="G93" s="27"/>
      <c r="H93" s="27"/>
      <c r="I93" s="39" t="n">
        <f aca="false">TRUNC(SUM(I91:I92),2)</f>
        <v>26.83</v>
      </c>
    </row>
    <row r="94" customFormat="false" ht="12.8" hidden="false" customHeight="false" outlineLevel="0" collapsed="false">
      <c r="A94" s="49"/>
      <c r="B94" s="49"/>
      <c r="C94" s="49"/>
      <c r="D94" s="49"/>
      <c r="E94" s="49"/>
      <c r="F94" s="49"/>
      <c r="G94" s="49"/>
      <c r="H94" s="49"/>
      <c r="I94" s="49"/>
    </row>
    <row r="95" customFormat="false" ht="12.8" hidden="false" customHeight="false" outlineLevel="0" collapsed="false">
      <c r="A95" s="16" t="s">
        <v>116</v>
      </c>
      <c r="B95" s="16"/>
      <c r="C95" s="16"/>
      <c r="D95" s="16"/>
      <c r="E95" s="16"/>
      <c r="F95" s="16"/>
      <c r="G95" s="16"/>
      <c r="H95" s="16"/>
      <c r="I95" s="16"/>
    </row>
    <row r="96" customFormat="false" ht="12.8" hidden="false" customHeight="false" outlineLevel="0" collapsed="false">
      <c r="A96" s="27" t="n">
        <v>5</v>
      </c>
      <c r="B96" s="27" t="s">
        <v>117</v>
      </c>
      <c r="C96" s="27"/>
      <c r="D96" s="27"/>
      <c r="E96" s="27"/>
      <c r="F96" s="27"/>
      <c r="G96" s="27"/>
      <c r="H96" s="27"/>
      <c r="I96" s="27" t="s">
        <v>45</v>
      </c>
    </row>
    <row r="97" customFormat="false" ht="12.8" hidden="false" customHeight="false" outlineLevel="0" collapsed="false">
      <c r="A97" s="27" t="s">
        <v>20</v>
      </c>
      <c r="B97" s="57" t="s">
        <v>118</v>
      </c>
      <c r="C97" s="57"/>
      <c r="D97" s="57"/>
      <c r="E97" s="57"/>
      <c r="F97" s="57"/>
      <c r="G97" s="57"/>
      <c r="H97" s="17" t="s">
        <v>74</v>
      </c>
      <c r="I97" s="30" t="n">
        <f aca="false">Uniformes!I10</f>
        <v>95.94</v>
      </c>
    </row>
    <row r="98" customFormat="false" ht="12.8" hidden="false" customHeight="false" outlineLevel="0" collapsed="false">
      <c r="A98" s="27" t="s">
        <v>22</v>
      </c>
      <c r="B98" s="57" t="s">
        <v>119</v>
      </c>
      <c r="C98" s="57"/>
      <c r="D98" s="57"/>
      <c r="E98" s="57"/>
      <c r="F98" s="57"/>
      <c r="G98" s="57"/>
      <c r="H98" s="17" t="s">
        <v>74</v>
      </c>
      <c r="I98" s="30"/>
    </row>
    <row r="99" customFormat="false" ht="12.8" hidden="false" customHeight="false" outlineLevel="0" collapsed="false">
      <c r="A99" s="58" t="s">
        <v>25</v>
      </c>
      <c r="B99" s="43" t="s">
        <v>120</v>
      </c>
      <c r="C99" s="43"/>
      <c r="D99" s="43"/>
      <c r="E99" s="43"/>
      <c r="F99" s="43"/>
      <c r="G99" s="43"/>
      <c r="H99" s="17" t="s">
        <v>74</v>
      </c>
      <c r="I99" s="30" t="n">
        <f aca="false">EPIs!I28</f>
        <v>218.901111111111</v>
      </c>
    </row>
    <row r="100" customFormat="false" ht="12.8" hidden="false" customHeight="false" outlineLevel="0" collapsed="false">
      <c r="A100" s="58" t="s">
        <v>27</v>
      </c>
      <c r="B100" s="57" t="s">
        <v>53</v>
      </c>
      <c r="C100" s="57"/>
      <c r="D100" s="57"/>
      <c r="E100" s="57"/>
      <c r="F100" s="57"/>
      <c r="G100" s="57"/>
      <c r="H100" s="17" t="s">
        <v>74</v>
      </c>
      <c r="I100" s="30"/>
    </row>
    <row r="101" customFormat="false" ht="12.8" hidden="false" customHeight="false" outlineLevel="0" collapsed="false">
      <c r="A101" s="27" t="s">
        <v>121</v>
      </c>
      <c r="B101" s="27"/>
      <c r="C101" s="27"/>
      <c r="D101" s="27"/>
      <c r="E101" s="27"/>
      <c r="F101" s="27"/>
      <c r="G101" s="27"/>
      <c r="H101" s="38" t="s">
        <v>74</v>
      </c>
      <c r="I101" s="39" t="n">
        <f aca="false">TRUNC(SUM(I97:I100),2)</f>
        <v>314.84</v>
      </c>
    </row>
    <row r="102" customFormat="false" ht="12.8" hidden="false" customHeight="false" outlineLevel="0" collapsed="false">
      <c r="A102" s="49"/>
      <c r="B102" s="49"/>
      <c r="C102" s="49"/>
      <c r="D102" s="49"/>
      <c r="E102" s="49"/>
      <c r="F102" s="49"/>
      <c r="G102" s="49"/>
      <c r="H102" s="49"/>
      <c r="I102" s="49"/>
    </row>
    <row r="103" customFormat="false" ht="12.8" hidden="false" customHeight="false" outlineLevel="0" collapsed="false">
      <c r="A103" s="16" t="s">
        <v>122</v>
      </c>
      <c r="B103" s="16"/>
      <c r="C103" s="16"/>
      <c r="D103" s="16"/>
      <c r="E103" s="16"/>
      <c r="F103" s="16"/>
      <c r="G103" s="16"/>
      <c r="H103" s="16"/>
      <c r="I103" s="16"/>
    </row>
    <row r="104" customFormat="false" ht="12.8" hidden="false" customHeight="false" outlineLevel="0" collapsed="false">
      <c r="A104" s="27" t="n">
        <v>6</v>
      </c>
      <c r="B104" s="27" t="s">
        <v>123</v>
      </c>
      <c r="C104" s="27"/>
      <c r="D104" s="27"/>
      <c r="E104" s="27"/>
      <c r="F104" s="27"/>
      <c r="G104" s="27"/>
      <c r="H104" s="27" t="s">
        <v>44</v>
      </c>
      <c r="I104" s="27" t="s">
        <v>45</v>
      </c>
    </row>
    <row r="105" customFormat="false" ht="12.8" hidden="false" customHeight="false" outlineLevel="0" collapsed="false">
      <c r="A105" s="27" t="s">
        <v>20</v>
      </c>
      <c r="B105" s="18" t="s">
        <v>124</v>
      </c>
      <c r="C105" s="18"/>
      <c r="D105" s="18"/>
      <c r="E105" s="18"/>
      <c r="F105" s="18"/>
      <c r="G105" s="18"/>
      <c r="H105" s="59" t="n">
        <v>0.03</v>
      </c>
      <c r="I105" s="32" t="n">
        <f aca="false">H105*(I101+I93+I73+I63+I29)</f>
        <v>118.7355</v>
      </c>
    </row>
    <row r="106" customFormat="false" ht="12.8" hidden="false" customHeight="false" outlineLevel="0" collapsed="false">
      <c r="A106" s="27" t="s">
        <v>22</v>
      </c>
      <c r="B106" s="18" t="s">
        <v>125</v>
      </c>
      <c r="C106" s="18"/>
      <c r="D106" s="18"/>
      <c r="E106" s="18"/>
      <c r="F106" s="18"/>
      <c r="G106" s="18"/>
      <c r="H106" s="60" t="n">
        <v>0.0679</v>
      </c>
      <c r="I106" s="32" t="n">
        <f aca="false">(I105+(I101+I93+I73+I63+I29))*H106</f>
        <v>276.80015545</v>
      </c>
    </row>
    <row r="107" customFormat="false" ht="12.8" hidden="false" customHeight="false" outlineLevel="0" collapsed="false">
      <c r="A107" s="27" t="s">
        <v>25</v>
      </c>
      <c r="B107" s="61" t="s">
        <v>126</v>
      </c>
      <c r="C107" s="61"/>
      <c r="D107" s="61"/>
      <c r="E107" s="61"/>
      <c r="F107" s="61"/>
      <c r="G107" s="61"/>
      <c r="H107" s="31"/>
      <c r="I107" s="62"/>
    </row>
    <row r="108" customFormat="false" ht="12.8" hidden="false" customHeight="false" outlineLevel="0" collapsed="false">
      <c r="A108" s="27" t="s">
        <v>127</v>
      </c>
      <c r="B108" s="18" t="s">
        <v>128</v>
      </c>
      <c r="C108" s="18"/>
      <c r="D108" s="18"/>
      <c r="E108" s="18"/>
      <c r="F108" s="18"/>
      <c r="G108" s="18"/>
      <c r="H108" s="63" t="n">
        <v>0.0165</v>
      </c>
      <c r="I108" s="32" t="n">
        <f aca="false">H108*$I$118</f>
        <v>80.935965</v>
      </c>
    </row>
    <row r="109" customFormat="false" ht="12.8" hidden="false" customHeight="false" outlineLevel="0" collapsed="false">
      <c r="A109" s="27" t="s">
        <v>129</v>
      </c>
      <c r="B109" s="18" t="s">
        <v>130</v>
      </c>
      <c r="C109" s="18"/>
      <c r="D109" s="18"/>
      <c r="E109" s="18"/>
      <c r="F109" s="18"/>
      <c r="G109" s="18"/>
      <c r="H109" s="64" t="n">
        <v>0.076</v>
      </c>
      <c r="I109" s="32" t="n">
        <f aca="false">H109*$I$118</f>
        <v>372.79596</v>
      </c>
    </row>
    <row r="110" customFormat="false" ht="12.8" hidden="false" customHeight="false" outlineLevel="0" collapsed="false">
      <c r="A110" s="27" t="s">
        <v>131</v>
      </c>
      <c r="B110" s="18" t="s">
        <v>132</v>
      </c>
      <c r="C110" s="18"/>
      <c r="D110" s="18"/>
      <c r="E110" s="18"/>
      <c r="F110" s="18"/>
      <c r="G110" s="18"/>
      <c r="H110" s="65" t="n">
        <v>0.02</v>
      </c>
      <c r="I110" s="32" t="n">
        <f aca="false">H110*$I$118</f>
        <v>98.1042</v>
      </c>
    </row>
    <row r="111" customFormat="false" ht="12.8" hidden="false" customHeight="false" outlineLevel="0" collapsed="false">
      <c r="A111" s="27" t="s">
        <v>133</v>
      </c>
      <c r="B111" s="27"/>
      <c r="C111" s="27"/>
      <c r="D111" s="27"/>
      <c r="E111" s="27"/>
      <c r="F111" s="27"/>
      <c r="G111" s="27"/>
      <c r="H111" s="66" t="n">
        <f aca="false">SUM(H105:H110)</f>
        <v>0.2104</v>
      </c>
      <c r="I111" s="39" t="n">
        <f aca="false">TRUNC(SUM(I105:I110),2)</f>
        <v>947.37</v>
      </c>
    </row>
    <row r="112" customFormat="false" ht="12.8" hidden="false" customHeight="false" outlineLevel="0" collapsed="false">
      <c r="A112" s="13"/>
      <c r="B112" s="22"/>
      <c r="C112" s="22"/>
      <c r="D112" s="22"/>
      <c r="E112" s="22"/>
      <c r="F112" s="22"/>
      <c r="G112" s="22"/>
      <c r="H112" s="22"/>
      <c r="I112" s="22"/>
    </row>
    <row r="113" customFormat="false" ht="12.8" hidden="false" customHeight="false" outlineLevel="0" collapsed="false">
      <c r="A113" s="67" t="s">
        <v>134</v>
      </c>
      <c r="B113" s="68" t="s">
        <v>135</v>
      </c>
      <c r="C113" s="68"/>
      <c r="D113" s="68"/>
      <c r="E113" s="68"/>
      <c r="F113" s="68"/>
      <c r="G113" s="68"/>
      <c r="H113" s="69" t="n">
        <f aca="false">TRUNC(H108+H109+H110,4)</f>
        <v>0.1125</v>
      </c>
      <c r="I113" s="70"/>
    </row>
    <row r="114" customFormat="false" ht="12.8" hidden="false" customHeight="false" outlineLevel="0" collapsed="false">
      <c r="A114" s="71"/>
      <c r="B114" s="72" t="n">
        <v>100</v>
      </c>
      <c r="C114" s="72"/>
      <c r="D114" s="72"/>
      <c r="E114" s="72"/>
      <c r="F114" s="72"/>
      <c r="G114" s="72"/>
      <c r="H114" s="73"/>
      <c r="I114" s="74"/>
    </row>
    <row r="115" customFormat="false" ht="12.8" hidden="false" customHeight="false" outlineLevel="0" collapsed="false">
      <c r="A115" s="75"/>
      <c r="B115" s="72"/>
      <c r="C115" s="72"/>
      <c r="D115" s="72"/>
      <c r="E115" s="72"/>
      <c r="F115" s="72"/>
      <c r="G115" s="72"/>
      <c r="H115" s="73"/>
      <c r="I115" s="74"/>
    </row>
    <row r="116" customFormat="false" ht="12.8" hidden="false" customHeight="false" outlineLevel="0" collapsed="false">
      <c r="A116" s="71" t="s">
        <v>136</v>
      </c>
      <c r="B116" s="72" t="s">
        <v>137</v>
      </c>
      <c r="C116" s="72"/>
      <c r="D116" s="72"/>
      <c r="E116" s="72"/>
      <c r="F116" s="72"/>
      <c r="G116" s="72"/>
      <c r="H116" s="73"/>
      <c r="I116" s="74" t="n">
        <f aca="false">TRUNC(I129+I105+I106,2)</f>
        <v>4353.38</v>
      </c>
    </row>
    <row r="117" customFormat="false" ht="12.8" hidden="false" customHeight="false" outlineLevel="0" collapsed="false">
      <c r="A117" s="71"/>
      <c r="B117" s="72"/>
      <c r="C117" s="72"/>
      <c r="D117" s="72"/>
      <c r="E117" s="72"/>
      <c r="F117" s="72"/>
      <c r="G117" s="72"/>
      <c r="H117" s="73"/>
      <c r="I117" s="74"/>
    </row>
    <row r="118" customFormat="false" ht="12.8" hidden="false" customHeight="false" outlineLevel="0" collapsed="false">
      <c r="A118" s="71" t="s">
        <v>138</v>
      </c>
      <c r="B118" s="72" t="s">
        <v>139</v>
      </c>
      <c r="C118" s="72"/>
      <c r="D118" s="72"/>
      <c r="E118" s="72"/>
      <c r="F118" s="72"/>
      <c r="G118" s="72"/>
      <c r="H118" s="73"/>
      <c r="I118" s="74" t="n">
        <f aca="false">TRUNC(I116/(1-H113),2)</f>
        <v>4905.21</v>
      </c>
    </row>
    <row r="119" customFormat="false" ht="12.8" hidden="false" customHeight="false" outlineLevel="0" collapsed="false">
      <c r="A119" s="71"/>
      <c r="B119" s="72"/>
      <c r="C119" s="72"/>
      <c r="D119" s="72"/>
      <c r="E119" s="72"/>
      <c r="F119" s="72"/>
      <c r="G119" s="72"/>
      <c r="H119" s="73"/>
      <c r="I119" s="74"/>
    </row>
    <row r="120" customFormat="false" ht="12.8" hidden="false" customHeight="false" outlineLevel="0" collapsed="false">
      <c r="A120" s="76"/>
      <c r="B120" s="77" t="s">
        <v>140</v>
      </c>
      <c r="C120" s="77"/>
      <c r="D120" s="77"/>
      <c r="E120" s="77"/>
      <c r="F120" s="77"/>
      <c r="G120" s="77"/>
      <c r="H120" s="78"/>
      <c r="I120" s="79" t="n">
        <f aca="false">TRUNC(I118-I116,2)</f>
        <v>551.83</v>
      </c>
    </row>
    <row r="121" customFormat="false" ht="12.8" hidden="false" customHeight="false" outlineLevel="0" collapsed="false">
      <c r="A121" s="13"/>
      <c r="B121" s="13"/>
      <c r="C121" s="13"/>
      <c r="D121" s="13"/>
      <c r="E121" s="13"/>
      <c r="F121" s="13"/>
      <c r="G121" s="13"/>
      <c r="H121" s="13"/>
      <c r="I121" s="80"/>
    </row>
    <row r="122" customFormat="false" ht="12.8" hidden="false" customHeight="false" outlineLevel="0" collapsed="false">
      <c r="A122" s="48" t="s">
        <v>141</v>
      </c>
      <c r="B122" s="48"/>
      <c r="C122" s="48"/>
      <c r="D122" s="48"/>
      <c r="E122" s="48"/>
      <c r="F122" s="48"/>
      <c r="G122" s="48"/>
      <c r="H122" s="48"/>
      <c r="I122" s="48"/>
    </row>
    <row r="123" customFormat="false" ht="12.8" hidden="false" customHeight="false" outlineLevel="0" collapsed="false">
      <c r="A123" s="27" t="s">
        <v>142</v>
      </c>
      <c r="B123" s="27"/>
      <c r="C123" s="27"/>
      <c r="D123" s="27"/>
      <c r="E123" s="27"/>
      <c r="F123" s="27"/>
      <c r="G123" s="27"/>
      <c r="H123" s="27"/>
      <c r="I123" s="27" t="s">
        <v>45</v>
      </c>
    </row>
    <row r="124" customFormat="false" ht="12.8" hidden="false" customHeight="false" outlineLevel="0" collapsed="false">
      <c r="A124" s="17" t="s">
        <v>20</v>
      </c>
      <c r="B124" s="81" t="str">
        <f aca="false">A21</f>
        <v>MÓDULO 1 - COMPOSIÇÃO DA REMUNERAÇÃO</v>
      </c>
      <c r="C124" s="81"/>
      <c r="D124" s="81"/>
      <c r="E124" s="81"/>
      <c r="F124" s="81"/>
      <c r="G124" s="81"/>
      <c r="H124" s="81"/>
      <c r="I124" s="32" t="n">
        <f aca="false">I29</f>
        <v>1796.14</v>
      </c>
    </row>
    <row r="125" customFormat="false" ht="12.8" hidden="false" customHeight="false" outlineLevel="0" collapsed="false">
      <c r="A125" s="17" t="s">
        <v>22</v>
      </c>
      <c r="B125" s="81" t="str">
        <f aca="false">A31</f>
        <v>MÓDULO 2 – ENCARGOS E BENEFÍCIOS ANUAIS, MENSAIS E DIÁRIOS</v>
      </c>
      <c r="C125" s="81"/>
      <c r="D125" s="81"/>
      <c r="E125" s="81"/>
      <c r="F125" s="81"/>
      <c r="G125" s="81"/>
      <c r="H125" s="81"/>
      <c r="I125" s="32" t="n">
        <f aca="false">I63</f>
        <v>1692.45</v>
      </c>
    </row>
    <row r="126" customFormat="false" ht="12.8" hidden="false" customHeight="false" outlineLevel="0" collapsed="false">
      <c r="A126" s="17" t="s">
        <v>25</v>
      </c>
      <c r="B126" s="81" t="str">
        <f aca="false">A65</f>
        <v>MÓDULO 3 – PROVISÃO PARA RESCISÃO</v>
      </c>
      <c r="C126" s="81"/>
      <c r="D126" s="81"/>
      <c r="E126" s="81"/>
      <c r="F126" s="81"/>
      <c r="G126" s="81"/>
      <c r="H126" s="81"/>
      <c r="I126" s="32" t="n">
        <f aca="false">I73</f>
        <v>127.59</v>
      </c>
    </row>
    <row r="127" customFormat="false" ht="12.8" hidden="false" customHeight="false" outlineLevel="0" collapsed="false">
      <c r="A127" s="17" t="s">
        <v>27</v>
      </c>
      <c r="B127" s="81" t="str">
        <f aca="false">A75</f>
        <v>MÓDULO 4 – CUSTO DE REPOSIÇÃO DO PROFISSIONAL AUSENTE</v>
      </c>
      <c r="C127" s="81"/>
      <c r="D127" s="81"/>
      <c r="E127" s="81"/>
      <c r="F127" s="81"/>
      <c r="G127" s="81"/>
      <c r="H127" s="81"/>
      <c r="I127" s="32" t="n">
        <f aca="false">I93</f>
        <v>26.83</v>
      </c>
    </row>
    <row r="128" customFormat="false" ht="12.8" hidden="false" customHeight="false" outlineLevel="0" collapsed="false">
      <c r="A128" s="17" t="s">
        <v>50</v>
      </c>
      <c r="B128" s="81" t="str">
        <f aca="false">A95</f>
        <v>MÓDULO 5 – INSUMOS DIVERSOS</v>
      </c>
      <c r="C128" s="81"/>
      <c r="D128" s="81"/>
      <c r="E128" s="81"/>
      <c r="F128" s="81"/>
      <c r="G128" s="81"/>
      <c r="H128" s="81"/>
      <c r="I128" s="32" t="n">
        <f aca="false">I101</f>
        <v>314.84</v>
      </c>
    </row>
    <row r="129" customFormat="false" ht="12.8" hidden="false" customHeight="false" outlineLevel="0" collapsed="false">
      <c r="A129" s="27"/>
      <c r="B129" s="27" t="s">
        <v>143</v>
      </c>
      <c r="C129" s="27"/>
      <c r="D129" s="27"/>
      <c r="E129" s="27"/>
      <c r="F129" s="27"/>
      <c r="G129" s="27"/>
      <c r="H129" s="27"/>
      <c r="I129" s="39" t="n">
        <f aca="false">TRUNC(SUM(I124:I128),2)</f>
        <v>3957.85</v>
      </c>
    </row>
    <row r="130" customFormat="false" ht="12.8" hidden="false" customHeight="false" outlineLevel="0" collapsed="false">
      <c r="A130" s="17" t="s">
        <v>52</v>
      </c>
      <c r="B130" s="81" t="str">
        <f aca="false">A103</f>
        <v>MÓDULO 6 – CUSTOS INDIRETOS, TRIBUTOS E LUCRO</v>
      </c>
      <c r="C130" s="81"/>
      <c r="D130" s="81"/>
      <c r="E130" s="81"/>
      <c r="F130" s="81"/>
      <c r="G130" s="81"/>
      <c r="H130" s="81"/>
      <c r="I130" s="55" t="n">
        <f aca="false">I111</f>
        <v>947.37</v>
      </c>
    </row>
    <row r="131" customFormat="false" ht="12.8" hidden="false" customHeight="false" outlineLevel="0" collapsed="false">
      <c r="A131" s="27" t="s">
        <v>144</v>
      </c>
      <c r="B131" s="27"/>
      <c r="C131" s="27"/>
      <c r="D131" s="27"/>
      <c r="E131" s="27"/>
      <c r="F131" s="27"/>
      <c r="G131" s="27"/>
      <c r="H131" s="27"/>
      <c r="I131" s="39" t="n">
        <f aca="false">TRUNC(SUM(I129:I130),2)</f>
        <v>4905.22</v>
      </c>
    </row>
    <row r="132" customFormat="false" ht="12.8" hidden="false" customHeight="false" outlineLevel="0" collapsed="false">
      <c r="I132" s="82"/>
    </row>
    <row r="133" customFormat="false" ht="12.8" hidden="true" customHeight="false" outlineLevel="0" collapsed="false">
      <c r="A133" s="13"/>
      <c r="B133" s="13" t="s">
        <v>151</v>
      </c>
      <c r="C133" s="13"/>
      <c r="D133" s="13"/>
      <c r="E133" s="13"/>
      <c r="F133" s="13"/>
      <c r="G133" s="13"/>
      <c r="H133" s="34"/>
      <c r="I133" s="34"/>
    </row>
    <row r="134" customFormat="false" ht="40.5" hidden="true" customHeight="true" outlineLevel="0" collapsed="false">
      <c r="A134" s="89" t="s">
        <v>152</v>
      </c>
      <c r="B134" s="89"/>
      <c r="C134" s="89" t="s">
        <v>153</v>
      </c>
      <c r="D134" s="89"/>
      <c r="E134" s="89" t="s">
        <v>154</v>
      </c>
      <c r="F134" s="89"/>
      <c r="G134" s="90" t="s">
        <v>155</v>
      </c>
      <c r="H134" s="89" t="s">
        <v>156</v>
      </c>
      <c r="I134" s="91" t="s">
        <v>45</v>
      </c>
    </row>
    <row r="135" customFormat="false" ht="12.8" hidden="true" customHeight="false" outlineLevel="0" collapsed="false">
      <c r="A135" s="92" t="s">
        <v>157</v>
      </c>
      <c r="B135" s="92"/>
      <c r="C135" s="93" t="s">
        <v>158</v>
      </c>
      <c r="D135" s="93"/>
      <c r="E135" s="94"/>
      <c r="F135" s="94"/>
      <c r="G135" s="95" t="s">
        <v>158</v>
      </c>
      <c r="H135" s="96"/>
      <c r="I135" s="97" t="n">
        <v>0</v>
      </c>
    </row>
    <row r="136" customFormat="false" ht="12.8" hidden="true" customHeight="false" outlineLevel="0" collapsed="false">
      <c r="A136" s="98" t="s">
        <v>159</v>
      </c>
      <c r="B136" s="98"/>
      <c r="C136" s="99" t="s">
        <v>158</v>
      </c>
      <c r="D136" s="99"/>
      <c r="E136" s="100"/>
      <c r="F136" s="100"/>
      <c r="G136" s="101" t="s">
        <v>158</v>
      </c>
      <c r="H136" s="102"/>
      <c r="I136" s="103" t="n">
        <v>0</v>
      </c>
    </row>
    <row r="137" customFormat="false" ht="12.8" hidden="true" customHeight="false" outlineLevel="0" collapsed="false">
      <c r="A137" s="98" t="s">
        <v>160</v>
      </c>
      <c r="B137" s="98"/>
      <c r="C137" s="99" t="s">
        <v>158</v>
      </c>
      <c r="D137" s="99"/>
      <c r="E137" s="100"/>
      <c r="F137" s="100"/>
      <c r="G137" s="101" t="s">
        <v>158</v>
      </c>
      <c r="H137" s="102"/>
      <c r="I137" s="103" t="n">
        <v>0</v>
      </c>
    </row>
    <row r="138" customFormat="false" ht="12.8" hidden="true" customHeight="false" outlineLevel="0" collapsed="false">
      <c r="A138" s="98" t="s">
        <v>161</v>
      </c>
      <c r="B138" s="98"/>
      <c r="C138" s="99" t="s">
        <v>158</v>
      </c>
      <c r="D138" s="99"/>
      <c r="E138" s="100"/>
      <c r="F138" s="100"/>
      <c r="G138" s="101" t="s">
        <v>158</v>
      </c>
      <c r="H138" s="102"/>
      <c r="I138" s="103" t="n">
        <v>0</v>
      </c>
    </row>
    <row r="139" customFormat="false" ht="12.8" hidden="true" customHeight="false" outlineLevel="0" collapsed="false">
      <c r="A139" s="104"/>
      <c r="B139" s="104"/>
      <c r="C139" s="100"/>
      <c r="D139" s="100"/>
      <c r="E139" s="100"/>
      <c r="F139" s="100"/>
      <c r="G139" s="105"/>
      <c r="H139" s="106"/>
      <c r="I139" s="103"/>
    </row>
    <row r="140" customFormat="false" ht="12.8" hidden="true" customHeight="false" outlineLevel="0" collapsed="false">
      <c r="A140" s="107"/>
      <c r="B140" s="107"/>
      <c r="C140" s="108"/>
      <c r="D140" s="108"/>
      <c r="E140" s="108"/>
      <c r="F140" s="108"/>
      <c r="G140" s="109"/>
      <c r="H140" s="110"/>
      <c r="I140" s="111"/>
    </row>
    <row r="141" customFormat="false" ht="12.8" hidden="true" customHeight="false" outlineLevel="0" collapsed="false">
      <c r="A141" s="112" t="s">
        <v>162</v>
      </c>
      <c r="B141" s="112"/>
      <c r="C141" s="112"/>
      <c r="D141" s="112"/>
      <c r="E141" s="112"/>
      <c r="F141" s="112"/>
      <c r="G141" s="112"/>
      <c r="H141" s="112"/>
      <c r="I141" s="113" t="n">
        <f aca="false">SUM(I139:I140)</f>
        <v>0</v>
      </c>
    </row>
    <row r="142" customFormat="false" ht="12.8" hidden="true" customHeight="false" outlineLevel="0" collapsed="false"/>
    <row r="143" customFormat="false" ht="12.8" hidden="true" customHeight="false" outlineLevel="0" collapsed="false">
      <c r="A143" s="13" t="s">
        <v>163</v>
      </c>
      <c r="B143" s="13" t="s">
        <v>164</v>
      </c>
      <c r="C143" s="13"/>
      <c r="D143" s="13"/>
      <c r="E143" s="13"/>
      <c r="F143" s="13"/>
      <c r="G143" s="13"/>
      <c r="H143" s="34"/>
      <c r="I143" s="34"/>
    </row>
    <row r="144" customFormat="false" ht="12.8" hidden="true" customHeight="false" outlineLevel="0" collapsed="false">
      <c r="A144" s="91" t="s">
        <v>165</v>
      </c>
      <c r="B144" s="91"/>
      <c r="C144" s="91"/>
      <c r="D144" s="91"/>
      <c r="E144" s="91"/>
      <c r="F144" s="91"/>
      <c r="G144" s="91"/>
      <c r="H144" s="91"/>
      <c r="I144" s="91"/>
    </row>
    <row r="145" customFormat="false" ht="12.8" hidden="true" customHeight="false" outlineLevel="0" collapsed="false">
      <c r="A145" s="114"/>
      <c r="B145" s="115" t="s">
        <v>166</v>
      </c>
      <c r="C145" s="115"/>
      <c r="D145" s="115"/>
      <c r="E145" s="115"/>
      <c r="F145" s="115"/>
      <c r="G145" s="115"/>
      <c r="H145" s="115"/>
      <c r="I145" s="91" t="s">
        <v>45</v>
      </c>
    </row>
    <row r="146" customFormat="false" ht="12.8" hidden="true" customHeight="false" outlineLevel="0" collapsed="false">
      <c r="A146" s="116" t="s">
        <v>20</v>
      </c>
      <c r="B146" s="117" t="s">
        <v>167</v>
      </c>
      <c r="C146" s="117"/>
      <c r="D146" s="117"/>
      <c r="E146" s="117"/>
      <c r="F146" s="117"/>
      <c r="G146" s="117"/>
      <c r="H146" s="117"/>
      <c r="I146" s="118" t="n">
        <f aca="false">I108</f>
        <v>80.935965</v>
      </c>
    </row>
    <row r="147" customFormat="false" ht="12.8" hidden="true" customHeight="false" outlineLevel="0" collapsed="false">
      <c r="A147" s="119" t="s">
        <v>22</v>
      </c>
      <c r="B147" s="81" t="s">
        <v>168</v>
      </c>
      <c r="C147" s="81"/>
      <c r="D147" s="81"/>
      <c r="E147" s="81"/>
      <c r="F147" s="81"/>
      <c r="G147" s="81"/>
      <c r="H147" s="81"/>
      <c r="I147" s="120" t="e">
        <f aca="false">#REF!</f>
        <v>#REF!</v>
      </c>
    </row>
    <row r="148" customFormat="false" ht="12.8" hidden="true" customHeight="false" outlineLevel="0" collapsed="false">
      <c r="A148" s="119" t="s">
        <v>25</v>
      </c>
      <c r="B148" s="121" t="s">
        <v>169</v>
      </c>
      <c r="C148" s="121"/>
      <c r="D148" s="121"/>
      <c r="E148" s="121"/>
      <c r="F148" s="121"/>
      <c r="G148" s="121"/>
      <c r="H148" s="121"/>
      <c r="I148" s="120" t="n">
        <f aca="false">I111</f>
        <v>947.37</v>
      </c>
    </row>
    <row r="149" customFormat="false" ht="12.8" hidden="true" customHeight="false" outlineLevel="0" collapsed="false">
      <c r="A149" s="114" t="s">
        <v>170</v>
      </c>
      <c r="B149" s="114"/>
      <c r="C149" s="114"/>
      <c r="D149" s="114"/>
      <c r="E149" s="114"/>
      <c r="F149" s="114"/>
      <c r="G149" s="114"/>
      <c r="H149" s="114"/>
      <c r="I149" s="113" t="e">
        <f aca="false">SUM(I146:I148)</f>
        <v>#REF!</v>
      </c>
    </row>
    <row r="150" customFormat="false" ht="12.8" hidden="true" customHeight="false" outlineLevel="0" collapsed="false">
      <c r="A150" s="13" t="s">
        <v>171</v>
      </c>
      <c r="B150" s="0" t="s">
        <v>172</v>
      </c>
    </row>
    <row r="151" customFormat="false" ht="12.8" hidden="true" customHeight="false" outlineLevel="0" collapsed="false"/>
    <row r="152" customFormat="false" ht="12.8" hidden="true" customHeight="false" outlineLevel="0" collapsed="false"/>
    <row r="153" customFormat="false" ht="12.8" hidden="false" customHeight="false" outlineLevel="0" collapsed="false">
      <c r="A153" s="83" t="s">
        <v>145</v>
      </c>
      <c r="B153" s="83" t="n">
        <f aca="false">I131/I23</f>
        <v>3.5502623674592</v>
      </c>
      <c r="C153" s="84"/>
    </row>
    <row r="154" customFormat="false" ht="12.8" hidden="false" customHeight="false" outlineLevel="0" collapsed="false">
      <c r="A154" s="85"/>
      <c r="B154" s="83"/>
      <c r="C154" s="84"/>
      <c r="E154" s="86"/>
    </row>
    <row r="155" customFormat="false" ht="12.8" hidden="false" customHeight="false" outlineLevel="0" collapsed="false">
      <c r="A155" s="83" t="s">
        <v>146</v>
      </c>
      <c r="B155" s="83"/>
      <c r="C155" s="85" t="n">
        <f aca="false">E12*'Oper Maq I'!I131</f>
        <v>9810.44</v>
      </c>
    </row>
    <row r="156" customFormat="false" ht="12.8" hidden="false" customHeight="false" outlineLevel="0" collapsed="false">
      <c r="A156" s="83" t="s">
        <v>147</v>
      </c>
      <c r="B156" s="83"/>
      <c r="C156" s="85" t="n">
        <f aca="false">H8*C155</f>
        <v>117725.28</v>
      </c>
      <c r="E156" s="87"/>
    </row>
    <row r="157" customFormat="false" ht="12.8" hidden="false" customHeight="false" outlineLevel="0" collapsed="false">
      <c r="A157" s="86"/>
      <c r="E157" s="88"/>
    </row>
    <row r="158" customFormat="false" ht="12.8" hidden="false" customHeight="false" outlineLevel="0" collapsed="false">
      <c r="A158" s="86"/>
    </row>
  </sheetData>
  <mergeCells count="164">
    <mergeCell ref="A1:I1"/>
    <mergeCell ref="A2:I2"/>
    <mergeCell ref="A4:I4"/>
    <mergeCell ref="B5:G5"/>
    <mergeCell ref="H5:I5"/>
    <mergeCell ref="B6:G6"/>
    <mergeCell ref="H6:I6"/>
    <mergeCell ref="B7:G7"/>
    <mergeCell ref="H7:I7"/>
    <mergeCell ref="B8:G8"/>
    <mergeCell ref="H8:I8"/>
    <mergeCell ref="A10:I10"/>
    <mergeCell ref="A11:B11"/>
    <mergeCell ref="C11:D11"/>
    <mergeCell ref="E11:I11"/>
    <mergeCell ref="A12:B12"/>
    <mergeCell ref="C12:D12"/>
    <mergeCell ref="E12:I12"/>
    <mergeCell ref="A14:I14"/>
    <mergeCell ref="B15:G15"/>
    <mergeCell ref="H15:I15"/>
    <mergeCell ref="B16:G16"/>
    <mergeCell ref="H16:I16"/>
    <mergeCell ref="B17:G17"/>
    <mergeCell ref="H17:I17"/>
    <mergeCell ref="B18:G18"/>
    <mergeCell ref="H18:I18"/>
    <mergeCell ref="B19:G19"/>
    <mergeCell ref="H19:I19"/>
    <mergeCell ref="A20:I20"/>
    <mergeCell ref="A21:I21"/>
    <mergeCell ref="B22:G22"/>
    <mergeCell ref="B23:G23"/>
    <mergeCell ref="B24:G24"/>
    <mergeCell ref="B25:G25"/>
    <mergeCell ref="B26:G26"/>
    <mergeCell ref="B27:G27"/>
    <mergeCell ref="B28:G28"/>
    <mergeCell ref="A29:H29"/>
    <mergeCell ref="A31:I31"/>
    <mergeCell ref="A32:G32"/>
    <mergeCell ref="B33:G33"/>
    <mergeCell ref="B34:G34"/>
    <mergeCell ref="A35:G35"/>
    <mergeCell ref="A36:I36"/>
    <mergeCell ref="A37:G37"/>
    <mergeCell ref="B38:G38"/>
    <mergeCell ref="B39:G39"/>
    <mergeCell ref="B40:G40"/>
    <mergeCell ref="B41:G41"/>
    <mergeCell ref="B42:G42"/>
    <mergeCell ref="B43:G43"/>
    <mergeCell ref="B44:G44"/>
    <mergeCell ref="B45:G45"/>
    <mergeCell ref="A46:G46"/>
    <mergeCell ref="A47:I47"/>
    <mergeCell ref="A48:G48"/>
    <mergeCell ref="B49:G49"/>
    <mergeCell ref="B50:G50"/>
    <mergeCell ref="B52:G52"/>
    <mergeCell ref="B54:G54"/>
    <mergeCell ref="B55:G55"/>
    <mergeCell ref="A56:H56"/>
    <mergeCell ref="A57:I57"/>
    <mergeCell ref="A58:I58"/>
    <mergeCell ref="A59:H59"/>
    <mergeCell ref="B60:H60"/>
    <mergeCell ref="B61:H61"/>
    <mergeCell ref="B62:H62"/>
    <mergeCell ref="A63:H63"/>
    <mergeCell ref="A64:I64"/>
    <mergeCell ref="A65:I65"/>
    <mergeCell ref="B66:G66"/>
    <mergeCell ref="B67:G67"/>
    <mergeCell ref="B68:G68"/>
    <mergeCell ref="B69:G69"/>
    <mergeCell ref="B70:G70"/>
    <mergeCell ref="B71:G71"/>
    <mergeCell ref="B72:G72"/>
    <mergeCell ref="A73:G73"/>
    <mergeCell ref="A74:I74"/>
    <mergeCell ref="A75:I75"/>
    <mergeCell ref="A76:G76"/>
    <mergeCell ref="B77:G77"/>
    <mergeCell ref="B78:G78"/>
    <mergeCell ref="B79:G79"/>
    <mergeCell ref="B80:G80"/>
    <mergeCell ref="B81:G81"/>
    <mergeCell ref="B82:G82"/>
    <mergeCell ref="A83:G83"/>
    <mergeCell ref="A84:I84"/>
    <mergeCell ref="A85:G85"/>
    <mergeCell ref="B86:G86"/>
    <mergeCell ref="A87:G87"/>
    <mergeCell ref="A88:I88"/>
    <mergeCell ref="A89:I89"/>
    <mergeCell ref="A90:H90"/>
    <mergeCell ref="B91:H91"/>
    <mergeCell ref="B92:H92"/>
    <mergeCell ref="A93:H93"/>
    <mergeCell ref="A94:I94"/>
    <mergeCell ref="A95:I95"/>
    <mergeCell ref="B96:G96"/>
    <mergeCell ref="B97:G97"/>
    <mergeCell ref="B98:G98"/>
    <mergeCell ref="B99:G99"/>
    <mergeCell ref="B100:G100"/>
    <mergeCell ref="A101:G101"/>
    <mergeCell ref="A102:I102"/>
    <mergeCell ref="A103:I103"/>
    <mergeCell ref="B104:G104"/>
    <mergeCell ref="B105:G105"/>
    <mergeCell ref="B106:G106"/>
    <mergeCell ref="B107:G107"/>
    <mergeCell ref="B108:G108"/>
    <mergeCell ref="B109:G109"/>
    <mergeCell ref="B110:G110"/>
    <mergeCell ref="A111:G111"/>
    <mergeCell ref="B112:I112"/>
    <mergeCell ref="B113:G113"/>
    <mergeCell ref="B114:G114"/>
    <mergeCell ref="B116:G116"/>
    <mergeCell ref="B118:G118"/>
    <mergeCell ref="B120:G120"/>
    <mergeCell ref="A122:I122"/>
    <mergeCell ref="A123:H123"/>
    <mergeCell ref="B124:H124"/>
    <mergeCell ref="B125:H125"/>
    <mergeCell ref="B126:H126"/>
    <mergeCell ref="B127:H127"/>
    <mergeCell ref="B128:H128"/>
    <mergeCell ref="B129:H129"/>
    <mergeCell ref="B130:H130"/>
    <mergeCell ref="A131:H131"/>
    <mergeCell ref="B133:G133"/>
    <mergeCell ref="A134:B134"/>
    <mergeCell ref="C134:D134"/>
    <mergeCell ref="E134:F134"/>
    <mergeCell ref="A135:B135"/>
    <mergeCell ref="C135:D135"/>
    <mergeCell ref="E135:F135"/>
    <mergeCell ref="A136:B136"/>
    <mergeCell ref="C136:D136"/>
    <mergeCell ref="E136:F136"/>
    <mergeCell ref="A137:B137"/>
    <mergeCell ref="C137:D137"/>
    <mergeCell ref="E137:F137"/>
    <mergeCell ref="A138:B138"/>
    <mergeCell ref="C138:D138"/>
    <mergeCell ref="E138:F138"/>
    <mergeCell ref="A139:B139"/>
    <mergeCell ref="C139:D139"/>
    <mergeCell ref="E139:F139"/>
    <mergeCell ref="A140:B140"/>
    <mergeCell ref="C140:D140"/>
    <mergeCell ref="E140:F140"/>
    <mergeCell ref="A141:H141"/>
    <mergeCell ref="B143:G143"/>
    <mergeCell ref="A144:I144"/>
    <mergeCell ref="B145:H145"/>
    <mergeCell ref="B146:H146"/>
    <mergeCell ref="B147:H147"/>
    <mergeCell ref="B148:H148"/>
    <mergeCell ref="A149:H149"/>
  </mergeCells>
  <printOptions headings="false" gridLines="false" gridLinesSet="true" horizontalCentered="false" verticalCentered="false"/>
  <pageMargins left="0.393055555555556" right="0.196527777777778" top="0.590277777777778" bottom="0.393055555555556"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58ED5"/>
    <pageSetUpPr fitToPage="false"/>
  </sheetPr>
  <dimension ref="A1:I1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1" activeCellId="0" sqref="J1"/>
    </sheetView>
  </sheetViews>
  <sheetFormatPr defaultColWidth="11.53515625" defaultRowHeight="12.8" zeroHeight="false" outlineLevelRow="0" outlineLevelCol="0"/>
  <cols>
    <col collapsed="false" customWidth="true" hidden="false" outlineLevel="0" max="1" min="1" style="0" width="10"/>
    <col collapsed="false" customWidth="true" hidden="false" outlineLevel="0" max="2" min="2" style="0" width="9.86"/>
    <col collapsed="false" customWidth="true" hidden="false" outlineLevel="0" max="3" min="3" style="0" width="15"/>
    <col collapsed="false" customWidth="true" hidden="false" outlineLevel="0" max="4" min="4" style="0" width="9.02"/>
    <col collapsed="false" customWidth="true" hidden="false" outlineLevel="0" max="5" min="5" style="0" width="15"/>
    <col collapsed="false" customWidth="true" hidden="false" outlineLevel="0" max="6" min="6" style="0" width="9.02"/>
    <col collapsed="false" customWidth="true" hidden="false" outlineLevel="0" max="7" min="7" style="0" width="19.14"/>
    <col collapsed="false" customWidth="true" hidden="false" outlineLevel="0" max="8" min="8" style="0" width="9.13"/>
    <col collapsed="false" customWidth="true" hidden="false" outlineLevel="0" max="9" min="9" style="0" width="11.99"/>
    <col collapsed="false" customWidth="true" hidden="false" outlineLevel="0" max="58" min="10" style="0" width="9.02"/>
  </cols>
  <sheetData>
    <row r="1" customFormat="false" ht="12.8" hidden="false" customHeight="false" outlineLevel="0" collapsed="false">
      <c r="A1" s="13"/>
      <c r="B1" s="13"/>
      <c r="C1" s="13"/>
      <c r="D1" s="13"/>
      <c r="E1" s="13"/>
      <c r="F1" s="13"/>
      <c r="G1" s="13"/>
      <c r="H1" s="13"/>
      <c r="I1" s="13"/>
    </row>
    <row r="2" customFormat="false" ht="12.8" hidden="false" customHeight="false" outlineLevel="0" collapsed="false">
      <c r="A2" s="14" t="s">
        <v>173</v>
      </c>
      <c r="B2" s="14"/>
      <c r="C2" s="14"/>
      <c r="D2" s="14"/>
      <c r="E2" s="14"/>
      <c r="F2" s="14"/>
      <c r="G2" s="14"/>
      <c r="H2" s="14"/>
      <c r="I2" s="14"/>
    </row>
    <row r="3" customFormat="false" ht="12.8" hidden="false" customHeight="false" outlineLevel="0" collapsed="false">
      <c r="A3" s="15"/>
      <c r="B3" s="15"/>
      <c r="C3" s="15"/>
      <c r="D3" s="15"/>
      <c r="E3" s="15"/>
      <c r="F3" s="15"/>
      <c r="G3" s="15"/>
      <c r="H3" s="15"/>
      <c r="I3" s="15"/>
    </row>
    <row r="4" customFormat="false" ht="12.8" hidden="false" customHeight="false" outlineLevel="0" collapsed="false">
      <c r="A4" s="16" t="s">
        <v>19</v>
      </c>
      <c r="B4" s="16"/>
      <c r="C4" s="16"/>
      <c r="D4" s="16"/>
      <c r="E4" s="16"/>
      <c r="F4" s="16"/>
      <c r="G4" s="16"/>
      <c r="H4" s="16"/>
      <c r="I4" s="16"/>
    </row>
    <row r="5" customFormat="false" ht="12.8" hidden="false" customHeight="false" outlineLevel="0" collapsed="false">
      <c r="A5" s="17" t="s">
        <v>20</v>
      </c>
      <c r="B5" s="18" t="s">
        <v>21</v>
      </c>
      <c r="C5" s="18"/>
      <c r="D5" s="18"/>
      <c r="E5" s="18"/>
      <c r="F5" s="18"/>
      <c r="G5" s="18"/>
      <c r="H5" s="19"/>
      <c r="I5" s="19"/>
    </row>
    <row r="6" customFormat="false" ht="12.8" hidden="false" customHeight="false" outlineLevel="0" collapsed="false">
      <c r="A6" s="17" t="s">
        <v>22</v>
      </c>
      <c r="B6" s="18" t="s">
        <v>23</v>
      </c>
      <c r="C6" s="18"/>
      <c r="D6" s="18"/>
      <c r="E6" s="18"/>
      <c r="F6" s="18"/>
      <c r="G6" s="18"/>
      <c r="H6" s="20" t="s">
        <v>24</v>
      </c>
      <c r="I6" s="20"/>
    </row>
    <row r="7" customFormat="false" ht="12.8" hidden="false" customHeight="false" outlineLevel="0" collapsed="false">
      <c r="A7" s="17" t="s">
        <v>25</v>
      </c>
      <c r="B7" s="18" t="s">
        <v>26</v>
      </c>
      <c r="C7" s="18"/>
      <c r="D7" s="18"/>
      <c r="E7" s="18"/>
      <c r="F7" s="18"/>
      <c r="G7" s="18"/>
      <c r="H7" s="21" t="n">
        <v>2021</v>
      </c>
      <c r="I7" s="21"/>
    </row>
    <row r="8" customFormat="false" ht="12.8" hidden="false" customHeight="false" outlineLevel="0" collapsed="false">
      <c r="A8" s="17" t="s">
        <v>27</v>
      </c>
      <c r="B8" s="18" t="s">
        <v>28</v>
      </c>
      <c r="C8" s="18"/>
      <c r="D8" s="18"/>
      <c r="E8" s="18"/>
      <c r="F8" s="18"/>
      <c r="G8" s="18"/>
      <c r="H8" s="21" t="n">
        <v>12</v>
      </c>
      <c r="I8" s="21"/>
    </row>
    <row r="9" customFormat="false" ht="12.8" hidden="false" customHeight="false" outlineLevel="0" collapsed="false">
      <c r="A9" s="13"/>
      <c r="B9" s="22"/>
      <c r="C9" s="22"/>
      <c r="D9" s="22"/>
      <c r="E9" s="22"/>
      <c r="F9" s="22"/>
      <c r="G9" s="22"/>
      <c r="H9" s="13"/>
      <c r="I9" s="13"/>
    </row>
    <row r="10" customFormat="false" ht="12.8" hidden="false" customHeight="false" outlineLevel="0" collapsed="false">
      <c r="A10" s="16" t="s">
        <v>29</v>
      </c>
      <c r="B10" s="16"/>
      <c r="C10" s="16"/>
      <c r="D10" s="16"/>
      <c r="E10" s="16"/>
      <c r="F10" s="16"/>
      <c r="G10" s="16"/>
      <c r="H10" s="16"/>
      <c r="I10" s="16"/>
    </row>
    <row r="11" customFormat="false" ht="12.8" hidden="false" customHeight="false" outlineLevel="0" collapsed="false">
      <c r="A11" s="17" t="s">
        <v>30</v>
      </c>
      <c r="B11" s="17"/>
      <c r="C11" s="17" t="s">
        <v>31</v>
      </c>
      <c r="D11" s="17"/>
      <c r="E11" s="17" t="s">
        <v>32</v>
      </c>
      <c r="F11" s="17"/>
      <c r="G11" s="17"/>
      <c r="H11" s="17"/>
      <c r="I11" s="17"/>
    </row>
    <row r="12" customFormat="false" ht="12.8" hidden="false" customHeight="false" outlineLevel="0" collapsed="false">
      <c r="A12" s="20" t="s">
        <v>12</v>
      </c>
      <c r="B12" s="20"/>
      <c r="C12" s="17" t="s">
        <v>34</v>
      </c>
      <c r="D12" s="17"/>
      <c r="E12" s="23" t="n">
        <f aca="false">Resumo!D8</f>
        <v>2</v>
      </c>
      <c r="F12" s="23"/>
      <c r="G12" s="23"/>
      <c r="H12" s="23"/>
      <c r="I12" s="23"/>
    </row>
    <row r="13" customFormat="false" ht="12.8" hidden="false" customHeight="false" outlineLevel="0" collapsed="false">
      <c r="A13" s="13"/>
      <c r="B13" s="22"/>
      <c r="C13" s="22"/>
      <c r="D13" s="22"/>
      <c r="E13" s="22"/>
      <c r="F13" s="22"/>
      <c r="G13" s="22"/>
      <c r="H13" s="13"/>
      <c r="I13" s="13"/>
    </row>
    <row r="14" customFormat="false" ht="12.8" hidden="false" customHeight="false" outlineLevel="0" collapsed="false">
      <c r="A14" s="16" t="s">
        <v>35</v>
      </c>
      <c r="B14" s="16"/>
      <c r="C14" s="16"/>
      <c r="D14" s="16"/>
      <c r="E14" s="16"/>
      <c r="F14" s="16"/>
      <c r="G14" s="16"/>
      <c r="H14" s="16"/>
      <c r="I14" s="16"/>
    </row>
    <row r="15" customFormat="false" ht="12.8" hidden="false" customHeight="false" outlineLevel="0" collapsed="false">
      <c r="A15" s="17" t="n">
        <v>1</v>
      </c>
      <c r="B15" s="18" t="s">
        <v>36</v>
      </c>
      <c r="C15" s="18"/>
      <c r="D15" s="18"/>
      <c r="E15" s="18"/>
      <c r="F15" s="18"/>
      <c r="G15" s="18"/>
      <c r="H15" s="20" t="s">
        <v>149</v>
      </c>
      <c r="I15" s="20"/>
    </row>
    <row r="16" customFormat="false" ht="12.8" hidden="false" customHeight="false" outlineLevel="0" collapsed="false">
      <c r="A16" s="17" t="n">
        <v>2</v>
      </c>
      <c r="B16" s="18" t="s">
        <v>37</v>
      </c>
      <c r="C16" s="18"/>
      <c r="D16" s="18"/>
      <c r="E16" s="18"/>
      <c r="F16" s="18"/>
      <c r="G16" s="18"/>
      <c r="H16" s="20" t="s">
        <v>150</v>
      </c>
      <c r="I16" s="20"/>
    </row>
    <row r="17" customFormat="false" ht="12.8" hidden="false" customHeight="false" outlineLevel="0" collapsed="false">
      <c r="A17" s="17" t="n">
        <v>3</v>
      </c>
      <c r="B17" s="18" t="s">
        <v>38</v>
      </c>
      <c r="C17" s="18"/>
      <c r="D17" s="18"/>
      <c r="E17" s="18"/>
      <c r="F17" s="18"/>
      <c r="G17" s="18"/>
      <c r="H17" s="24" t="n">
        <v>1381.65</v>
      </c>
      <c r="I17" s="24"/>
    </row>
    <row r="18" customFormat="false" ht="12.8" hidden="false" customHeight="false" outlineLevel="0" collapsed="false">
      <c r="A18" s="17" t="n">
        <v>4</v>
      </c>
      <c r="B18" s="18" t="s">
        <v>39</v>
      </c>
      <c r="C18" s="18"/>
      <c r="D18" s="18"/>
      <c r="E18" s="18"/>
      <c r="F18" s="18"/>
      <c r="G18" s="18"/>
      <c r="H18" s="20" t="s">
        <v>149</v>
      </c>
      <c r="I18" s="20"/>
    </row>
    <row r="19" customFormat="false" ht="12.8" hidden="false" customHeight="false" outlineLevel="0" collapsed="false">
      <c r="A19" s="17" t="n">
        <v>5</v>
      </c>
      <c r="B19" s="18" t="s">
        <v>41</v>
      </c>
      <c r="C19" s="18"/>
      <c r="D19" s="18"/>
      <c r="E19" s="18"/>
      <c r="F19" s="18"/>
      <c r="G19" s="18"/>
      <c r="H19" s="25" t="n">
        <v>44256</v>
      </c>
      <c r="I19" s="25"/>
    </row>
    <row r="20" customFormat="false" ht="12.8" hidden="false" customHeight="false" outlineLevel="0" collapsed="false">
      <c r="A20" s="26"/>
      <c r="B20" s="26"/>
      <c r="C20" s="26"/>
      <c r="D20" s="26"/>
      <c r="E20" s="26"/>
      <c r="F20" s="26"/>
      <c r="G20" s="26"/>
      <c r="H20" s="26"/>
      <c r="I20" s="26"/>
    </row>
    <row r="21" customFormat="false" ht="12.8" hidden="false" customHeight="false" outlineLevel="0" collapsed="false">
      <c r="A21" s="16" t="s">
        <v>42</v>
      </c>
      <c r="B21" s="16"/>
      <c r="C21" s="16"/>
      <c r="D21" s="16"/>
      <c r="E21" s="16"/>
      <c r="F21" s="16"/>
      <c r="G21" s="16"/>
      <c r="H21" s="16"/>
      <c r="I21" s="16"/>
    </row>
    <row r="22" customFormat="false" ht="12.8" hidden="false" customHeight="false" outlineLevel="0" collapsed="false">
      <c r="A22" s="27" t="n">
        <v>1</v>
      </c>
      <c r="B22" s="27" t="s">
        <v>43</v>
      </c>
      <c r="C22" s="27"/>
      <c r="D22" s="27"/>
      <c r="E22" s="27"/>
      <c r="F22" s="27"/>
      <c r="G22" s="27"/>
      <c r="H22" s="27" t="s">
        <v>44</v>
      </c>
      <c r="I22" s="27" t="s">
        <v>45</v>
      </c>
    </row>
    <row r="23" customFormat="false" ht="12.8" hidden="false" customHeight="false" outlineLevel="0" collapsed="false">
      <c r="A23" s="27" t="s">
        <v>20</v>
      </c>
      <c r="B23" s="28" t="s">
        <v>46</v>
      </c>
      <c r="C23" s="28"/>
      <c r="D23" s="28"/>
      <c r="E23" s="28"/>
      <c r="F23" s="28"/>
      <c r="G23" s="28"/>
      <c r="H23" s="29"/>
      <c r="I23" s="30" t="n">
        <f aca="false">H17</f>
        <v>1381.65</v>
      </c>
    </row>
    <row r="24" customFormat="false" ht="12.8" hidden="false" customHeight="false" outlineLevel="0" collapsed="false">
      <c r="A24" s="27" t="s">
        <v>22</v>
      </c>
      <c r="B24" s="18" t="s">
        <v>47</v>
      </c>
      <c r="C24" s="18"/>
      <c r="D24" s="18"/>
      <c r="E24" s="18"/>
      <c r="F24" s="18"/>
      <c r="G24" s="18"/>
      <c r="H24" s="31" t="n">
        <v>0.3</v>
      </c>
      <c r="I24" s="30" t="n">
        <f aca="false">I23*H24</f>
        <v>414.495</v>
      </c>
    </row>
    <row r="25" customFormat="false" ht="12.8" hidden="false" customHeight="false" outlineLevel="0" collapsed="false">
      <c r="A25" s="27" t="s">
        <v>25</v>
      </c>
      <c r="B25" s="18" t="s">
        <v>48</v>
      </c>
      <c r="C25" s="18"/>
      <c r="D25" s="18"/>
      <c r="E25" s="18"/>
      <c r="F25" s="18"/>
      <c r="G25" s="18"/>
      <c r="H25" s="31"/>
      <c r="I25" s="30" t="n">
        <f aca="false">I23*H25</f>
        <v>0</v>
      </c>
    </row>
    <row r="26" customFormat="false" ht="12.8" hidden="false" customHeight="false" outlineLevel="0" collapsed="false">
      <c r="A26" s="27" t="s">
        <v>27</v>
      </c>
      <c r="B26" s="18" t="s">
        <v>49</v>
      </c>
      <c r="C26" s="18"/>
      <c r="D26" s="18"/>
      <c r="E26" s="18"/>
      <c r="F26" s="18"/>
      <c r="G26" s="18"/>
      <c r="H26" s="31"/>
      <c r="I26" s="32"/>
    </row>
    <row r="27" customFormat="false" ht="12.8" hidden="false" customHeight="false" outlineLevel="0" collapsed="false">
      <c r="A27" s="27" t="s">
        <v>50</v>
      </c>
      <c r="B27" s="18" t="s">
        <v>51</v>
      </c>
      <c r="C27" s="18"/>
      <c r="D27" s="18"/>
      <c r="E27" s="18"/>
      <c r="F27" s="18"/>
      <c r="G27" s="18"/>
      <c r="H27" s="31"/>
      <c r="I27" s="32"/>
    </row>
    <row r="28" customFormat="false" ht="12.8" hidden="false" customHeight="false" outlineLevel="0" collapsed="false">
      <c r="A28" s="27" t="s">
        <v>52</v>
      </c>
      <c r="B28" s="18" t="s">
        <v>53</v>
      </c>
      <c r="C28" s="18"/>
      <c r="D28" s="18"/>
      <c r="E28" s="18"/>
      <c r="F28" s="18"/>
      <c r="G28" s="18"/>
      <c r="H28" s="31"/>
      <c r="I28" s="32"/>
    </row>
    <row r="29" customFormat="false" ht="12.8" hidden="false" customHeight="false" outlineLevel="0" collapsed="false">
      <c r="A29" s="27" t="s">
        <v>54</v>
      </c>
      <c r="B29" s="27"/>
      <c r="C29" s="27"/>
      <c r="D29" s="27"/>
      <c r="E29" s="27"/>
      <c r="F29" s="27"/>
      <c r="G29" s="27"/>
      <c r="H29" s="27"/>
      <c r="I29" s="33" t="n">
        <f aca="false">TRUNC(SUM(I23:I28),2)</f>
        <v>1796.14</v>
      </c>
    </row>
    <row r="30" customFormat="false" ht="12.8" hidden="false" customHeight="false" outlineLevel="0" collapsed="false">
      <c r="A30" s="34"/>
      <c r="B30" s="34"/>
      <c r="C30" s="34"/>
      <c r="D30" s="34"/>
      <c r="E30" s="34"/>
      <c r="F30" s="34"/>
      <c r="G30" s="34"/>
      <c r="H30" s="34"/>
      <c r="I30" s="35"/>
    </row>
    <row r="31" customFormat="false" ht="12.8" hidden="false" customHeight="false" outlineLevel="0" collapsed="false">
      <c r="A31" s="16" t="s">
        <v>55</v>
      </c>
      <c r="B31" s="16"/>
      <c r="C31" s="16"/>
      <c r="D31" s="16"/>
      <c r="E31" s="16"/>
      <c r="F31" s="16"/>
      <c r="G31" s="16"/>
      <c r="H31" s="16"/>
      <c r="I31" s="16"/>
    </row>
    <row r="32" customFormat="false" ht="12.8" hidden="false" customHeight="false" outlineLevel="0" collapsed="false">
      <c r="A32" s="27" t="s">
        <v>56</v>
      </c>
      <c r="B32" s="27"/>
      <c r="C32" s="27"/>
      <c r="D32" s="27"/>
      <c r="E32" s="27"/>
      <c r="F32" s="27"/>
      <c r="G32" s="27"/>
      <c r="H32" s="27" t="s">
        <v>44</v>
      </c>
      <c r="I32" s="27" t="s">
        <v>45</v>
      </c>
    </row>
    <row r="33" customFormat="false" ht="12.8" hidden="false" customHeight="false" outlineLevel="0" collapsed="false">
      <c r="A33" s="27" t="s">
        <v>20</v>
      </c>
      <c r="B33" s="18" t="s">
        <v>57</v>
      </c>
      <c r="C33" s="18"/>
      <c r="D33" s="18"/>
      <c r="E33" s="18"/>
      <c r="F33" s="18"/>
      <c r="G33" s="18"/>
      <c r="H33" s="36" t="n">
        <v>0.0833</v>
      </c>
      <c r="I33" s="32" t="n">
        <f aca="false">I29*H33</f>
        <v>149.618462</v>
      </c>
    </row>
    <row r="34" customFormat="false" ht="12.8" hidden="false" customHeight="false" outlineLevel="0" collapsed="false">
      <c r="A34" s="27" t="s">
        <v>22</v>
      </c>
      <c r="B34" s="18" t="s">
        <v>58</v>
      </c>
      <c r="C34" s="18"/>
      <c r="D34" s="18"/>
      <c r="E34" s="18"/>
      <c r="F34" s="18"/>
      <c r="G34" s="18"/>
      <c r="H34" s="37" t="n">
        <v>0.121</v>
      </c>
      <c r="I34" s="32" t="n">
        <f aca="false">$I$29*H34</f>
        <v>217.33294</v>
      </c>
    </row>
    <row r="35" customFormat="false" ht="12.8" hidden="false" customHeight="false" outlineLevel="0" collapsed="false">
      <c r="A35" s="27" t="s">
        <v>59</v>
      </c>
      <c r="B35" s="27"/>
      <c r="C35" s="27"/>
      <c r="D35" s="27"/>
      <c r="E35" s="27"/>
      <c r="F35" s="27"/>
      <c r="G35" s="27"/>
      <c r="H35" s="38" t="n">
        <f aca="false">TRUNC(SUM(H33:H34),4)</f>
        <v>0.2043</v>
      </c>
      <c r="I35" s="39" t="n">
        <f aca="false">TRUNC(SUM(I33:I34),2)</f>
        <v>366.95</v>
      </c>
    </row>
    <row r="36" customFormat="false" ht="12.8" hidden="false" customHeight="false" outlineLevel="0" collapsed="false">
      <c r="A36" s="40"/>
      <c r="B36" s="40"/>
      <c r="C36" s="40"/>
      <c r="D36" s="40"/>
      <c r="E36" s="40"/>
      <c r="F36" s="40"/>
      <c r="G36" s="40"/>
      <c r="H36" s="40"/>
      <c r="I36" s="40"/>
    </row>
    <row r="37" customFormat="false" ht="12.8" hidden="false" customHeight="false" outlineLevel="0" collapsed="false">
      <c r="A37" s="27" t="s">
        <v>60</v>
      </c>
      <c r="B37" s="27"/>
      <c r="C37" s="27"/>
      <c r="D37" s="27"/>
      <c r="E37" s="27"/>
      <c r="F37" s="27"/>
      <c r="G37" s="27"/>
      <c r="H37" s="27" t="s">
        <v>44</v>
      </c>
      <c r="I37" s="27" t="s">
        <v>45</v>
      </c>
    </row>
    <row r="38" customFormat="false" ht="12.8" hidden="false" customHeight="false" outlineLevel="0" collapsed="false">
      <c r="A38" s="27" t="s">
        <v>20</v>
      </c>
      <c r="B38" s="18" t="s">
        <v>61</v>
      </c>
      <c r="C38" s="18"/>
      <c r="D38" s="18"/>
      <c r="E38" s="18"/>
      <c r="F38" s="18"/>
      <c r="G38" s="18"/>
      <c r="H38" s="36" t="n">
        <v>0.2</v>
      </c>
      <c r="I38" s="32" t="n">
        <f aca="false">H38*($I$29+$I$35)</f>
        <v>432.618</v>
      </c>
    </row>
    <row r="39" customFormat="false" ht="12.8" hidden="false" customHeight="false" outlineLevel="0" collapsed="false">
      <c r="A39" s="27" t="s">
        <v>22</v>
      </c>
      <c r="B39" s="28" t="s">
        <v>62</v>
      </c>
      <c r="C39" s="28"/>
      <c r="D39" s="28"/>
      <c r="E39" s="28"/>
      <c r="F39" s="28"/>
      <c r="G39" s="28"/>
      <c r="H39" s="41" t="n">
        <v>0.025</v>
      </c>
      <c r="I39" s="30" t="n">
        <f aca="false">H39*($I$29+$I$35)</f>
        <v>54.07725</v>
      </c>
    </row>
    <row r="40" customFormat="false" ht="12.8" hidden="false" customHeight="false" outlineLevel="0" collapsed="false">
      <c r="A40" s="27" t="s">
        <v>25</v>
      </c>
      <c r="B40" s="28" t="s">
        <v>63</v>
      </c>
      <c r="C40" s="28"/>
      <c r="D40" s="28"/>
      <c r="E40" s="28"/>
      <c r="F40" s="28"/>
      <c r="G40" s="28"/>
      <c r="H40" s="41" t="n">
        <v>0.03</v>
      </c>
      <c r="I40" s="32" t="n">
        <f aca="false">H40*($I$29+$I$35)</f>
        <v>64.8927</v>
      </c>
    </row>
    <row r="41" customFormat="false" ht="12.8" hidden="false" customHeight="false" outlineLevel="0" collapsed="false">
      <c r="A41" s="27" t="s">
        <v>27</v>
      </c>
      <c r="B41" s="28" t="s">
        <v>64</v>
      </c>
      <c r="C41" s="28"/>
      <c r="D41" s="28"/>
      <c r="E41" s="28"/>
      <c r="F41" s="28"/>
      <c r="G41" s="28"/>
      <c r="H41" s="41" t="n">
        <v>0.015</v>
      </c>
      <c r="I41" s="30" t="n">
        <f aca="false">H41*($I$29+$I$35)</f>
        <v>32.44635</v>
      </c>
    </row>
    <row r="42" customFormat="false" ht="12.8" hidden="false" customHeight="false" outlineLevel="0" collapsed="false">
      <c r="A42" s="27" t="s">
        <v>50</v>
      </c>
      <c r="B42" s="28" t="s">
        <v>65</v>
      </c>
      <c r="C42" s="28"/>
      <c r="D42" s="28"/>
      <c r="E42" s="28"/>
      <c r="F42" s="28"/>
      <c r="G42" s="28"/>
      <c r="H42" s="41" t="n">
        <v>0.01</v>
      </c>
      <c r="I42" s="30" t="n">
        <f aca="false">H42*($I$29+$I$35)</f>
        <v>21.6309</v>
      </c>
    </row>
    <row r="43" customFormat="false" ht="12.8" hidden="false" customHeight="false" outlineLevel="0" collapsed="false">
      <c r="A43" s="27" t="s">
        <v>52</v>
      </c>
      <c r="B43" s="28" t="s">
        <v>66</v>
      </c>
      <c r="C43" s="28"/>
      <c r="D43" s="28"/>
      <c r="E43" s="28"/>
      <c r="F43" s="28"/>
      <c r="G43" s="28"/>
      <c r="H43" s="41" t="n">
        <v>0.006</v>
      </c>
      <c r="I43" s="30" t="n">
        <f aca="false">H43*($I$29+$I$35)</f>
        <v>12.97854</v>
      </c>
    </row>
    <row r="44" customFormat="false" ht="12.8" hidden="false" customHeight="false" outlineLevel="0" collapsed="false">
      <c r="A44" s="27" t="s">
        <v>67</v>
      </c>
      <c r="B44" s="28" t="s">
        <v>68</v>
      </c>
      <c r="C44" s="28"/>
      <c r="D44" s="28"/>
      <c r="E44" s="28"/>
      <c r="F44" s="28"/>
      <c r="G44" s="28"/>
      <c r="H44" s="41" t="n">
        <v>0.002</v>
      </c>
      <c r="I44" s="30" t="n">
        <f aca="false">H44*($I$29+$I$35)</f>
        <v>4.32618</v>
      </c>
    </row>
    <row r="45" customFormat="false" ht="12.8" hidden="false" customHeight="false" outlineLevel="0" collapsed="false">
      <c r="A45" s="27" t="s">
        <v>69</v>
      </c>
      <c r="B45" s="28" t="s">
        <v>70</v>
      </c>
      <c r="C45" s="28"/>
      <c r="D45" s="28"/>
      <c r="E45" s="28"/>
      <c r="F45" s="28"/>
      <c r="G45" s="28"/>
      <c r="H45" s="41" t="n">
        <v>0.08</v>
      </c>
      <c r="I45" s="30" t="n">
        <f aca="false">H45*($I$29+$I$35)</f>
        <v>173.0472</v>
      </c>
    </row>
    <row r="46" customFormat="false" ht="12.8" hidden="false" customHeight="false" outlineLevel="0" collapsed="false">
      <c r="A46" s="27" t="s">
        <v>71</v>
      </c>
      <c r="B46" s="27"/>
      <c r="C46" s="27"/>
      <c r="D46" s="27"/>
      <c r="E46" s="27"/>
      <c r="F46" s="27"/>
      <c r="G46" s="27"/>
      <c r="H46" s="38" t="n">
        <f aca="false">SUM(H38:H45)</f>
        <v>0.368</v>
      </c>
      <c r="I46" s="39" t="n">
        <f aca="false">TRUNC(SUM(I38:I45),2)</f>
        <v>796.01</v>
      </c>
    </row>
    <row r="47" customFormat="false" ht="12.8" hidden="false" customHeight="false" outlineLevel="0" collapsed="false">
      <c r="A47" s="42"/>
      <c r="B47" s="42"/>
      <c r="C47" s="42"/>
      <c r="D47" s="42"/>
      <c r="E47" s="42"/>
      <c r="F47" s="42"/>
      <c r="G47" s="42"/>
      <c r="H47" s="42"/>
      <c r="I47" s="42"/>
    </row>
    <row r="48" customFormat="false" ht="12.8" hidden="false" customHeight="false" outlineLevel="0" collapsed="false">
      <c r="A48" s="27" t="s">
        <v>72</v>
      </c>
      <c r="B48" s="27"/>
      <c r="C48" s="27"/>
      <c r="D48" s="27"/>
      <c r="E48" s="27"/>
      <c r="F48" s="27"/>
      <c r="G48" s="27"/>
      <c r="H48" s="38"/>
      <c r="I48" s="27" t="s">
        <v>45</v>
      </c>
    </row>
    <row r="49" customFormat="false" ht="12.75" hidden="false" customHeight="true" outlineLevel="0" collapsed="false">
      <c r="A49" s="27" t="s">
        <v>20</v>
      </c>
      <c r="B49" s="43" t="s">
        <v>73</v>
      </c>
      <c r="C49" s="43"/>
      <c r="D49" s="43"/>
      <c r="E49" s="43"/>
      <c r="F49" s="43"/>
      <c r="G49" s="43"/>
      <c r="H49" s="17" t="s">
        <v>74</v>
      </c>
      <c r="I49" s="44" t="n">
        <f aca="false">26*3.98*2-0.06*I23</f>
        <v>124.061</v>
      </c>
    </row>
    <row r="50" customFormat="false" ht="12.75" hidden="false" customHeight="true" outlineLevel="0" collapsed="false">
      <c r="A50" s="27" t="s">
        <v>22</v>
      </c>
      <c r="B50" s="43" t="s">
        <v>75</v>
      </c>
      <c r="C50" s="43"/>
      <c r="D50" s="43"/>
      <c r="E50" s="43"/>
      <c r="F50" s="43"/>
      <c r="G50" s="43"/>
      <c r="H50" s="17" t="s">
        <v>74</v>
      </c>
      <c r="I50" s="44" t="n">
        <f aca="false">(19.5*22)*0.9</f>
        <v>386.1</v>
      </c>
    </row>
    <row r="51" customFormat="false" ht="12.8" hidden="false" customHeight="false" outlineLevel="0" collapsed="false">
      <c r="A51" s="27" t="s">
        <v>25</v>
      </c>
      <c r="B51" s="45" t="s">
        <v>76</v>
      </c>
      <c r="C51" s="46"/>
      <c r="D51" s="46"/>
      <c r="E51" s="46"/>
      <c r="F51" s="46"/>
      <c r="G51" s="47"/>
      <c r="H51" s="17" t="s">
        <v>74</v>
      </c>
      <c r="I51" s="44" t="n">
        <v>16</v>
      </c>
    </row>
    <row r="52" customFormat="false" ht="12.8" hidden="false" customHeight="false" outlineLevel="0" collapsed="false">
      <c r="A52" s="27" t="s">
        <v>27</v>
      </c>
      <c r="B52" s="43" t="s">
        <v>77</v>
      </c>
      <c r="C52" s="43"/>
      <c r="D52" s="43"/>
      <c r="E52" s="43"/>
      <c r="F52" s="43"/>
      <c r="G52" s="43"/>
      <c r="H52" s="17" t="s">
        <v>74</v>
      </c>
      <c r="I52" s="44" t="n">
        <f aca="false">40/12</f>
        <v>3.33333333333333</v>
      </c>
    </row>
    <row r="53" customFormat="false" ht="12.8" hidden="false" customHeight="false" outlineLevel="0" collapsed="false">
      <c r="A53" s="27" t="s">
        <v>50</v>
      </c>
      <c r="B53" s="45"/>
      <c r="C53" s="46"/>
      <c r="D53" s="46"/>
      <c r="E53" s="46"/>
      <c r="F53" s="46"/>
      <c r="G53" s="47"/>
      <c r="H53" s="17"/>
      <c r="I53" s="44"/>
    </row>
    <row r="54" customFormat="false" ht="12.8" hidden="false" customHeight="false" outlineLevel="0" collapsed="false">
      <c r="A54" s="27" t="s">
        <v>52</v>
      </c>
      <c r="B54" s="43"/>
      <c r="C54" s="43"/>
      <c r="D54" s="43"/>
      <c r="E54" s="43"/>
      <c r="F54" s="43"/>
      <c r="G54" s="43"/>
      <c r="H54" s="17"/>
      <c r="I54" s="44"/>
    </row>
    <row r="55" customFormat="false" ht="12.75" hidden="false" customHeight="true" outlineLevel="0" collapsed="false">
      <c r="A55" s="27" t="s">
        <v>67</v>
      </c>
      <c r="B55" s="43"/>
      <c r="C55" s="43"/>
      <c r="D55" s="43"/>
      <c r="E55" s="43"/>
      <c r="F55" s="43"/>
      <c r="G55" s="43"/>
      <c r="H55" s="17" t="s">
        <v>74</v>
      </c>
      <c r="I55" s="44"/>
    </row>
    <row r="56" customFormat="false" ht="12.8" hidden="false" customHeight="false" outlineLevel="0" collapsed="false">
      <c r="A56" s="27" t="s">
        <v>78</v>
      </c>
      <c r="B56" s="27"/>
      <c r="C56" s="27"/>
      <c r="D56" s="27"/>
      <c r="E56" s="27"/>
      <c r="F56" s="27"/>
      <c r="G56" s="27"/>
      <c r="H56" s="27"/>
      <c r="I56" s="39" t="n">
        <f aca="false">TRUNC(SUM(I49:I55),2)</f>
        <v>529.49</v>
      </c>
    </row>
    <row r="57" customFormat="false" ht="12.8" hidden="false" customHeight="false" outlineLevel="0" collapsed="false">
      <c r="A57" s="42"/>
      <c r="B57" s="42"/>
      <c r="C57" s="42"/>
      <c r="D57" s="42"/>
      <c r="E57" s="42"/>
      <c r="F57" s="42"/>
      <c r="G57" s="42"/>
      <c r="H57" s="42"/>
      <c r="I57" s="42"/>
    </row>
    <row r="58" customFormat="false" ht="12.8" hidden="false" customHeight="false" outlineLevel="0" collapsed="false">
      <c r="A58" s="48" t="s">
        <v>79</v>
      </c>
      <c r="B58" s="48"/>
      <c r="C58" s="48"/>
      <c r="D58" s="48"/>
      <c r="E58" s="48"/>
      <c r="F58" s="48"/>
      <c r="G58" s="48"/>
      <c r="H58" s="48"/>
      <c r="I58" s="48"/>
    </row>
    <row r="59" customFormat="false" ht="12.8" hidden="false" customHeight="false" outlineLevel="0" collapsed="false">
      <c r="A59" s="27" t="s">
        <v>80</v>
      </c>
      <c r="B59" s="27"/>
      <c r="C59" s="27"/>
      <c r="D59" s="27"/>
      <c r="E59" s="27"/>
      <c r="F59" s="27"/>
      <c r="G59" s="27"/>
      <c r="H59" s="27"/>
      <c r="I59" s="27" t="s">
        <v>45</v>
      </c>
    </row>
    <row r="60" customFormat="false" ht="12.8" hidden="false" customHeight="false" outlineLevel="0" collapsed="false">
      <c r="A60" s="27" t="s">
        <v>81</v>
      </c>
      <c r="B60" s="17" t="s">
        <v>82</v>
      </c>
      <c r="C60" s="17"/>
      <c r="D60" s="17"/>
      <c r="E60" s="17"/>
      <c r="F60" s="17"/>
      <c r="G60" s="17"/>
      <c r="H60" s="17"/>
      <c r="I60" s="32" t="n">
        <f aca="false">I35</f>
        <v>366.95</v>
      </c>
    </row>
    <row r="61" customFormat="false" ht="12.8" hidden="false" customHeight="false" outlineLevel="0" collapsed="false">
      <c r="A61" s="27" t="s">
        <v>83</v>
      </c>
      <c r="B61" s="17" t="s">
        <v>84</v>
      </c>
      <c r="C61" s="17"/>
      <c r="D61" s="17"/>
      <c r="E61" s="17"/>
      <c r="F61" s="17"/>
      <c r="G61" s="17"/>
      <c r="H61" s="17"/>
      <c r="I61" s="32" t="n">
        <f aca="false">I46</f>
        <v>796.01</v>
      </c>
    </row>
    <row r="62" customFormat="false" ht="12.8" hidden="false" customHeight="false" outlineLevel="0" collapsed="false">
      <c r="A62" s="27" t="s">
        <v>85</v>
      </c>
      <c r="B62" s="17" t="s">
        <v>86</v>
      </c>
      <c r="C62" s="17"/>
      <c r="D62" s="17"/>
      <c r="E62" s="17"/>
      <c r="F62" s="17"/>
      <c r="G62" s="17"/>
      <c r="H62" s="17"/>
      <c r="I62" s="32" t="n">
        <f aca="false">I56</f>
        <v>529.49</v>
      </c>
    </row>
    <row r="63" customFormat="false" ht="12.8" hidden="false" customHeight="false" outlineLevel="0" collapsed="false">
      <c r="A63" s="27" t="s">
        <v>87</v>
      </c>
      <c r="B63" s="27"/>
      <c r="C63" s="27"/>
      <c r="D63" s="27"/>
      <c r="E63" s="27"/>
      <c r="F63" s="27"/>
      <c r="G63" s="27"/>
      <c r="H63" s="27"/>
      <c r="I63" s="39" t="n">
        <f aca="false">TRUNC(SUM(I60:I62),2)</f>
        <v>1692.45</v>
      </c>
    </row>
    <row r="64" customFormat="false" ht="12.8" hidden="false" customHeight="false" outlineLevel="0" collapsed="false">
      <c r="A64" s="49"/>
      <c r="B64" s="49"/>
      <c r="C64" s="49"/>
      <c r="D64" s="49"/>
      <c r="E64" s="49"/>
      <c r="F64" s="49"/>
      <c r="G64" s="49"/>
      <c r="H64" s="49"/>
      <c r="I64" s="49"/>
    </row>
    <row r="65" customFormat="false" ht="12.8" hidden="false" customHeight="false" outlineLevel="0" collapsed="false">
      <c r="A65" s="16" t="s">
        <v>88</v>
      </c>
      <c r="B65" s="16"/>
      <c r="C65" s="16"/>
      <c r="D65" s="16"/>
      <c r="E65" s="16"/>
      <c r="F65" s="16"/>
      <c r="G65" s="16"/>
      <c r="H65" s="16"/>
      <c r="I65" s="16"/>
    </row>
    <row r="66" customFormat="false" ht="12.8" hidden="false" customHeight="false" outlineLevel="0" collapsed="false">
      <c r="A66" s="27" t="n">
        <v>3</v>
      </c>
      <c r="B66" s="27" t="s">
        <v>89</v>
      </c>
      <c r="C66" s="27"/>
      <c r="D66" s="27"/>
      <c r="E66" s="27"/>
      <c r="F66" s="27"/>
      <c r="G66" s="27"/>
      <c r="H66" s="27" t="s">
        <v>44</v>
      </c>
      <c r="I66" s="27" t="s">
        <v>45</v>
      </c>
    </row>
    <row r="67" customFormat="false" ht="12.8" hidden="false" customHeight="false" outlineLevel="0" collapsed="false">
      <c r="A67" s="27" t="s">
        <v>20</v>
      </c>
      <c r="B67" s="18" t="s">
        <v>90</v>
      </c>
      <c r="C67" s="18"/>
      <c r="D67" s="18"/>
      <c r="E67" s="18"/>
      <c r="F67" s="18"/>
      <c r="G67" s="18"/>
      <c r="H67" s="50" t="n">
        <f aca="false">((1/12)*0.05)</f>
        <v>0.00416666666666667</v>
      </c>
      <c r="I67" s="32" t="n">
        <f aca="false">H67*$I$29</f>
        <v>7.48391666666667</v>
      </c>
    </row>
    <row r="68" customFormat="false" ht="12.8" hidden="false" customHeight="false" outlineLevel="0" collapsed="false">
      <c r="A68" s="27" t="s">
        <v>22</v>
      </c>
      <c r="B68" s="18" t="s">
        <v>91</v>
      </c>
      <c r="C68" s="18"/>
      <c r="D68" s="18"/>
      <c r="E68" s="18"/>
      <c r="F68" s="18"/>
      <c r="G68" s="18"/>
      <c r="H68" s="50" t="n">
        <f aca="false">H67*0.08</f>
        <v>0.000333333333333333</v>
      </c>
      <c r="I68" s="32" t="n">
        <f aca="false">H68*$I$29</f>
        <v>0.598713333333333</v>
      </c>
    </row>
    <row r="69" customFormat="false" ht="12.8" hidden="false" customHeight="false" outlineLevel="0" collapsed="false">
      <c r="A69" s="27" t="s">
        <v>25</v>
      </c>
      <c r="B69" s="18" t="s">
        <v>92</v>
      </c>
      <c r="C69" s="18"/>
      <c r="D69" s="18"/>
      <c r="E69" s="18"/>
      <c r="F69" s="18"/>
      <c r="G69" s="18"/>
      <c r="H69" s="50" t="n">
        <v>0.02</v>
      </c>
      <c r="I69" s="32" t="n">
        <f aca="false">H69*$I$29</f>
        <v>35.9228</v>
      </c>
    </row>
    <row r="70" customFormat="false" ht="12.8" hidden="false" customHeight="false" outlineLevel="0" collapsed="false">
      <c r="A70" s="27" t="s">
        <v>27</v>
      </c>
      <c r="B70" s="18" t="s">
        <v>93</v>
      </c>
      <c r="C70" s="18"/>
      <c r="D70" s="18"/>
      <c r="E70" s="18"/>
      <c r="F70" s="18"/>
      <c r="G70" s="18"/>
      <c r="H70" s="50" t="n">
        <v>0.0194</v>
      </c>
      <c r="I70" s="32" t="n">
        <f aca="false">H70*$I$29</f>
        <v>34.845116</v>
      </c>
    </row>
    <row r="71" customFormat="false" ht="12.8" hidden="false" customHeight="false" outlineLevel="0" collapsed="false">
      <c r="A71" s="27" t="s">
        <v>50</v>
      </c>
      <c r="B71" s="18" t="s">
        <v>94</v>
      </c>
      <c r="C71" s="18"/>
      <c r="D71" s="18"/>
      <c r="E71" s="18"/>
      <c r="F71" s="18"/>
      <c r="G71" s="18"/>
      <c r="H71" s="50" t="n">
        <f aca="false">H70*H46</f>
        <v>0.0071392</v>
      </c>
      <c r="I71" s="32" t="n">
        <f aca="false">H71*$I$29</f>
        <v>12.823002688</v>
      </c>
    </row>
    <row r="72" customFormat="false" ht="12.8" hidden="false" customHeight="false" outlineLevel="0" collapsed="false">
      <c r="A72" s="27" t="s">
        <v>52</v>
      </c>
      <c r="B72" s="18" t="s">
        <v>95</v>
      </c>
      <c r="C72" s="18"/>
      <c r="D72" s="18"/>
      <c r="E72" s="18"/>
      <c r="F72" s="18"/>
      <c r="G72" s="18"/>
      <c r="H72" s="50" t="n">
        <v>0.02</v>
      </c>
      <c r="I72" s="32" t="n">
        <f aca="false">H72*$I$29</f>
        <v>35.9228</v>
      </c>
    </row>
    <row r="73" customFormat="false" ht="12.8" hidden="false" customHeight="false" outlineLevel="0" collapsed="false">
      <c r="A73" s="27" t="s">
        <v>96</v>
      </c>
      <c r="B73" s="27"/>
      <c r="C73" s="27"/>
      <c r="D73" s="27"/>
      <c r="E73" s="27"/>
      <c r="F73" s="27"/>
      <c r="G73" s="27"/>
      <c r="H73" s="38" t="n">
        <f aca="false">TRUNC(SUM(H67:H72),4)</f>
        <v>0.071</v>
      </c>
      <c r="I73" s="39" t="n">
        <f aca="false">TRUNC(SUM(I67:I72),2)</f>
        <v>127.59</v>
      </c>
    </row>
    <row r="74" customFormat="false" ht="12.8" hidden="false" customHeight="false" outlineLevel="0" collapsed="false">
      <c r="A74" s="51"/>
      <c r="B74" s="51"/>
      <c r="C74" s="51"/>
      <c r="D74" s="51"/>
      <c r="E74" s="51"/>
      <c r="F74" s="51"/>
      <c r="G74" s="51"/>
      <c r="H74" s="51"/>
      <c r="I74" s="51"/>
    </row>
    <row r="75" customFormat="false" ht="12.8" hidden="false" customHeight="false" outlineLevel="0" collapsed="false">
      <c r="A75" s="16" t="s">
        <v>97</v>
      </c>
      <c r="B75" s="16"/>
      <c r="C75" s="16"/>
      <c r="D75" s="16"/>
      <c r="E75" s="16"/>
      <c r="F75" s="16"/>
      <c r="G75" s="16"/>
      <c r="H75" s="16"/>
      <c r="I75" s="16"/>
    </row>
    <row r="76" customFormat="false" ht="12.8" hidden="false" customHeight="false" outlineLevel="0" collapsed="false">
      <c r="A76" s="27" t="s">
        <v>98</v>
      </c>
      <c r="B76" s="27"/>
      <c r="C76" s="27"/>
      <c r="D76" s="27"/>
      <c r="E76" s="27"/>
      <c r="F76" s="27"/>
      <c r="G76" s="27"/>
      <c r="H76" s="27" t="s">
        <v>44</v>
      </c>
      <c r="I76" s="27" t="s">
        <v>45</v>
      </c>
    </row>
    <row r="77" customFormat="false" ht="12.8" hidden="false" customHeight="false" outlineLevel="0" collapsed="false">
      <c r="A77" s="27" t="s">
        <v>20</v>
      </c>
      <c r="B77" s="18" t="s">
        <v>99</v>
      </c>
      <c r="C77" s="18"/>
      <c r="D77" s="18"/>
      <c r="E77" s="18"/>
      <c r="F77" s="18"/>
      <c r="G77" s="18"/>
      <c r="H77" s="52"/>
      <c r="I77" s="53" t="n">
        <f aca="false">H77*$I$29</f>
        <v>0</v>
      </c>
    </row>
    <row r="78" customFormat="false" ht="12.8" hidden="false" customHeight="false" outlineLevel="0" collapsed="false">
      <c r="A78" s="27" t="s">
        <v>22</v>
      </c>
      <c r="B78" s="18" t="s">
        <v>100</v>
      </c>
      <c r="C78" s="18"/>
      <c r="D78" s="18"/>
      <c r="E78" s="18"/>
      <c r="F78" s="18"/>
      <c r="G78" s="18"/>
      <c r="H78" s="36" t="n">
        <f aca="false">2.96/30/12</f>
        <v>0.00822222222222222</v>
      </c>
      <c r="I78" s="32" t="n">
        <f aca="false">H78*$I$29</f>
        <v>14.7682622222222</v>
      </c>
    </row>
    <row r="79" customFormat="false" ht="12.8" hidden="false" customHeight="false" outlineLevel="0" collapsed="false">
      <c r="A79" s="27" t="s">
        <v>25</v>
      </c>
      <c r="B79" s="18" t="s">
        <v>101</v>
      </c>
      <c r="C79" s="18"/>
      <c r="D79" s="18"/>
      <c r="E79" s="18"/>
      <c r="F79" s="18"/>
      <c r="G79" s="18"/>
      <c r="H79" s="36" t="n">
        <f aca="false">5/30/12*0.015</f>
        <v>0.000208333333333333</v>
      </c>
      <c r="I79" s="32" t="n">
        <f aca="false">H79*$I$29</f>
        <v>0.374195833333333</v>
      </c>
    </row>
    <row r="80" customFormat="false" ht="12.8" hidden="false" customHeight="false" outlineLevel="0" collapsed="false">
      <c r="A80" s="27" t="s">
        <v>27</v>
      </c>
      <c r="B80" s="18" t="s">
        <v>102</v>
      </c>
      <c r="C80" s="18"/>
      <c r="D80" s="18"/>
      <c r="E80" s="18"/>
      <c r="F80" s="18"/>
      <c r="G80" s="18"/>
      <c r="H80" s="36" t="n">
        <f aca="false">15/30/12*0.0078</f>
        <v>0.000325</v>
      </c>
      <c r="I80" s="32" t="n">
        <f aca="false">H80*$I$29</f>
        <v>0.5837455</v>
      </c>
    </row>
    <row r="81" customFormat="false" ht="12.8" hidden="false" customHeight="false" outlineLevel="0" collapsed="false">
      <c r="A81" s="27" t="s">
        <v>50</v>
      </c>
      <c r="B81" s="18" t="s">
        <v>103</v>
      </c>
      <c r="C81" s="18"/>
      <c r="D81" s="18"/>
      <c r="E81" s="18"/>
      <c r="F81" s="18"/>
      <c r="G81" s="18"/>
      <c r="H81" s="36" t="n">
        <f aca="false">4*0.4833*0.0032</f>
        <v>0.00618624</v>
      </c>
      <c r="I81" s="32" t="n">
        <f aca="false">H81*$I$29</f>
        <v>11.1113531136</v>
      </c>
    </row>
    <row r="82" customFormat="false" ht="12.8" hidden="false" customHeight="false" outlineLevel="0" collapsed="false">
      <c r="A82" s="27" t="s">
        <v>52</v>
      </c>
      <c r="B82" s="18" t="s">
        <v>104</v>
      </c>
      <c r="C82" s="18"/>
      <c r="D82" s="18"/>
      <c r="E82" s="18"/>
      <c r="F82" s="18"/>
      <c r="G82" s="18"/>
      <c r="H82" s="36"/>
      <c r="I82" s="32"/>
    </row>
    <row r="83" customFormat="false" ht="12.8" hidden="false" customHeight="false" outlineLevel="0" collapsed="false">
      <c r="A83" s="27" t="s">
        <v>105</v>
      </c>
      <c r="B83" s="27"/>
      <c r="C83" s="27"/>
      <c r="D83" s="27"/>
      <c r="E83" s="27"/>
      <c r="F83" s="27"/>
      <c r="G83" s="27"/>
      <c r="H83" s="38" t="n">
        <f aca="false">TRUNC(SUM(H77:H82),4)</f>
        <v>0.0149</v>
      </c>
      <c r="I83" s="39" t="n">
        <f aca="false">TRUNC(SUM(I77:I82),2)</f>
        <v>26.83</v>
      </c>
    </row>
    <row r="84" customFormat="false" ht="12.8" hidden="false" customHeight="false" outlineLevel="0" collapsed="false">
      <c r="A84" s="54"/>
      <c r="B84" s="54"/>
      <c r="C84" s="54"/>
      <c r="D84" s="54"/>
      <c r="E84" s="54"/>
      <c r="F84" s="54"/>
      <c r="G84" s="54"/>
      <c r="H84" s="54"/>
      <c r="I84" s="54"/>
    </row>
    <row r="85" customFormat="false" ht="12.8" hidden="false" customHeight="false" outlineLevel="0" collapsed="false">
      <c r="A85" s="27" t="s">
        <v>106</v>
      </c>
      <c r="B85" s="27"/>
      <c r="C85" s="27"/>
      <c r="D85" s="27"/>
      <c r="E85" s="27"/>
      <c r="F85" s="27"/>
      <c r="G85" s="27"/>
      <c r="H85" s="27" t="s">
        <v>44</v>
      </c>
      <c r="I85" s="27" t="s">
        <v>45</v>
      </c>
    </row>
    <row r="86" customFormat="false" ht="12.8" hidden="false" customHeight="false" outlineLevel="0" collapsed="false">
      <c r="A86" s="27" t="s">
        <v>20</v>
      </c>
      <c r="B86" s="18" t="s">
        <v>107</v>
      </c>
      <c r="C86" s="18"/>
      <c r="D86" s="18"/>
      <c r="E86" s="18"/>
      <c r="F86" s="18"/>
      <c r="G86" s="18"/>
      <c r="H86" s="36" t="n">
        <v>0</v>
      </c>
      <c r="I86" s="55" t="n">
        <f aca="false">$I$29*H86</f>
        <v>0</v>
      </c>
    </row>
    <row r="87" customFormat="false" ht="12.8" hidden="false" customHeight="false" outlineLevel="0" collapsed="false">
      <c r="A87" s="27" t="s">
        <v>108</v>
      </c>
      <c r="B87" s="27"/>
      <c r="C87" s="27"/>
      <c r="D87" s="27"/>
      <c r="E87" s="27"/>
      <c r="F87" s="27"/>
      <c r="G87" s="27"/>
      <c r="H87" s="38" t="n">
        <f aca="false">TRUNC(SUM(H86),4)</f>
        <v>0</v>
      </c>
      <c r="I87" s="39" t="n">
        <f aca="false">TRUNC(SUM(I86),2)</f>
        <v>0</v>
      </c>
    </row>
    <row r="88" customFormat="false" ht="12.8" hidden="false" customHeight="false" outlineLevel="0" collapsed="false">
      <c r="A88" s="56"/>
      <c r="B88" s="56"/>
      <c r="C88" s="56"/>
      <c r="D88" s="56"/>
      <c r="E88" s="56"/>
      <c r="F88" s="56"/>
      <c r="G88" s="56"/>
      <c r="H88" s="56"/>
      <c r="I88" s="56"/>
    </row>
    <row r="89" customFormat="false" ht="12.8" hidden="false" customHeight="false" outlineLevel="0" collapsed="false">
      <c r="A89" s="48" t="s">
        <v>109</v>
      </c>
      <c r="B89" s="48"/>
      <c r="C89" s="48"/>
      <c r="D89" s="48"/>
      <c r="E89" s="48"/>
      <c r="F89" s="48"/>
      <c r="G89" s="48"/>
      <c r="H89" s="48"/>
      <c r="I89" s="48"/>
    </row>
    <row r="90" customFormat="false" ht="12.8" hidden="false" customHeight="false" outlineLevel="0" collapsed="false">
      <c r="A90" s="27" t="s">
        <v>110</v>
      </c>
      <c r="B90" s="27"/>
      <c r="C90" s="27"/>
      <c r="D90" s="27"/>
      <c r="E90" s="27"/>
      <c r="F90" s="27"/>
      <c r="G90" s="27"/>
      <c r="H90" s="27"/>
      <c r="I90" s="27" t="s">
        <v>45</v>
      </c>
    </row>
    <row r="91" customFormat="false" ht="12.8" hidden="false" customHeight="false" outlineLevel="0" collapsed="false">
      <c r="A91" s="27" t="s">
        <v>111</v>
      </c>
      <c r="B91" s="17" t="s">
        <v>112</v>
      </c>
      <c r="C91" s="17"/>
      <c r="D91" s="17"/>
      <c r="E91" s="17"/>
      <c r="F91" s="17"/>
      <c r="G91" s="17"/>
      <c r="H91" s="17"/>
      <c r="I91" s="32" t="n">
        <f aca="false">I83</f>
        <v>26.83</v>
      </c>
    </row>
    <row r="92" customFormat="false" ht="12.8" hidden="false" customHeight="false" outlineLevel="0" collapsed="false">
      <c r="A92" s="27" t="s">
        <v>113</v>
      </c>
      <c r="B92" s="17" t="s">
        <v>114</v>
      </c>
      <c r="C92" s="17"/>
      <c r="D92" s="17"/>
      <c r="E92" s="17"/>
      <c r="F92" s="17"/>
      <c r="G92" s="17"/>
      <c r="H92" s="17"/>
      <c r="I92" s="32" t="n">
        <f aca="false">I87</f>
        <v>0</v>
      </c>
    </row>
    <row r="93" customFormat="false" ht="12.8" hidden="false" customHeight="false" outlineLevel="0" collapsed="false">
      <c r="A93" s="27" t="s">
        <v>115</v>
      </c>
      <c r="B93" s="27"/>
      <c r="C93" s="27"/>
      <c r="D93" s="27"/>
      <c r="E93" s="27"/>
      <c r="F93" s="27"/>
      <c r="G93" s="27"/>
      <c r="H93" s="27"/>
      <c r="I93" s="39" t="n">
        <f aca="false">TRUNC(SUM(I91:I92),2)</f>
        <v>26.83</v>
      </c>
    </row>
    <row r="94" customFormat="false" ht="12.8" hidden="false" customHeight="false" outlineLevel="0" collapsed="false">
      <c r="A94" s="49"/>
      <c r="B94" s="49"/>
      <c r="C94" s="49"/>
      <c r="D94" s="49"/>
      <c r="E94" s="49"/>
      <c r="F94" s="49"/>
      <c r="G94" s="49"/>
      <c r="H94" s="49"/>
      <c r="I94" s="49"/>
    </row>
    <row r="95" customFormat="false" ht="12.8" hidden="false" customHeight="false" outlineLevel="0" collapsed="false">
      <c r="A95" s="16" t="s">
        <v>116</v>
      </c>
      <c r="B95" s="16"/>
      <c r="C95" s="16"/>
      <c r="D95" s="16"/>
      <c r="E95" s="16"/>
      <c r="F95" s="16"/>
      <c r="G95" s="16"/>
      <c r="H95" s="16"/>
      <c r="I95" s="16"/>
    </row>
    <row r="96" customFormat="false" ht="12.8" hidden="false" customHeight="false" outlineLevel="0" collapsed="false">
      <c r="A96" s="27" t="n">
        <v>5</v>
      </c>
      <c r="B96" s="27" t="s">
        <v>117</v>
      </c>
      <c r="C96" s="27"/>
      <c r="D96" s="27"/>
      <c r="E96" s="27"/>
      <c r="F96" s="27"/>
      <c r="G96" s="27"/>
      <c r="H96" s="27"/>
      <c r="I96" s="27" t="s">
        <v>45</v>
      </c>
    </row>
    <row r="97" customFormat="false" ht="12.8" hidden="false" customHeight="false" outlineLevel="0" collapsed="false">
      <c r="A97" s="27" t="s">
        <v>20</v>
      </c>
      <c r="B97" s="57" t="s">
        <v>118</v>
      </c>
      <c r="C97" s="57"/>
      <c r="D97" s="57"/>
      <c r="E97" s="57"/>
      <c r="F97" s="57"/>
      <c r="G97" s="57"/>
      <c r="H97" s="17" t="s">
        <v>74</v>
      </c>
      <c r="I97" s="30" t="n">
        <f aca="false">Uniformes!J10</f>
        <v>95.94</v>
      </c>
    </row>
    <row r="98" customFormat="false" ht="12.8" hidden="false" customHeight="false" outlineLevel="0" collapsed="false">
      <c r="A98" s="27" t="s">
        <v>22</v>
      </c>
      <c r="B98" s="57" t="s">
        <v>119</v>
      </c>
      <c r="C98" s="57"/>
      <c r="D98" s="57"/>
      <c r="E98" s="57"/>
      <c r="F98" s="57"/>
      <c r="G98" s="57"/>
      <c r="H98" s="17" t="s">
        <v>74</v>
      </c>
      <c r="I98" s="30"/>
    </row>
    <row r="99" customFormat="false" ht="12.8" hidden="false" customHeight="false" outlineLevel="0" collapsed="false">
      <c r="A99" s="58" t="s">
        <v>25</v>
      </c>
      <c r="B99" s="43" t="s">
        <v>120</v>
      </c>
      <c r="C99" s="43"/>
      <c r="D99" s="43"/>
      <c r="E99" s="43"/>
      <c r="F99" s="43"/>
      <c r="G99" s="43"/>
      <c r="H99" s="17" t="s">
        <v>74</v>
      </c>
      <c r="I99" s="30" t="n">
        <f aca="false">EPIs!J28</f>
        <v>218.901111111111</v>
      </c>
    </row>
    <row r="100" customFormat="false" ht="12.8" hidden="false" customHeight="false" outlineLevel="0" collapsed="false">
      <c r="A100" s="58" t="s">
        <v>27</v>
      </c>
      <c r="B100" s="57" t="s">
        <v>53</v>
      </c>
      <c r="C100" s="57"/>
      <c r="D100" s="57"/>
      <c r="E100" s="57"/>
      <c r="F100" s="57"/>
      <c r="G100" s="57"/>
      <c r="H100" s="17" t="s">
        <v>74</v>
      </c>
      <c r="I100" s="30"/>
    </row>
    <row r="101" customFormat="false" ht="12.8" hidden="false" customHeight="false" outlineLevel="0" collapsed="false">
      <c r="A101" s="27" t="s">
        <v>121</v>
      </c>
      <c r="B101" s="27"/>
      <c r="C101" s="27"/>
      <c r="D101" s="27"/>
      <c r="E101" s="27"/>
      <c r="F101" s="27"/>
      <c r="G101" s="27"/>
      <c r="H101" s="38" t="s">
        <v>74</v>
      </c>
      <c r="I101" s="39" t="n">
        <f aca="false">TRUNC(SUM(I97:I100),2)</f>
        <v>314.84</v>
      </c>
    </row>
    <row r="102" customFormat="false" ht="12.8" hidden="false" customHeight="false" outlineLevel="0" collapsed="false">
      <c r="A102" s="49"/>
      <c r="B102" s="49"/>
      <c r="C102" s="49"/>
      <c r="D102" s="49"/>
      <c r="E102" s="49"/>
      <c r="F102" s="49"/>
      <c r="G102" s="49"/>
      <c r="H102" s="49"/>
      <c r="I102" s="49"/>
    </row>
    <row r="103" customFormat="false" ht="12.8" hidden="false" customHeight="false" outlineLevel="0" collapsed="false">
      <c r="A103" s="16" t="s">
        <v>122</v>
      </c>
      <c r="B103" s="16"/>
      <c r="C103" s="16"/>
      <c r="D103" s="16"/>
      <c r="E103" s="16"/>
      <c r="F103" s="16"/>
      <c r="G103" s="16"/>
      <c r="H103" s="16"/>
      <c r="I103" s="16"/>
    </row>
    <row r="104" customFormat="false" ht="12.8" hidden="false" customHeight="false" outlineLevel="0" collapsed="false">
      <c r="A104" s="27" t="n">
        <v>6</v>
      </c>
      <c r="B104" s="27" t="s">
        <v>123</v>
      </c>
      <c r="C104" s="27"/>
      <c r="D104" s="27"/>
      <c r="E104" s="27"/>
      <c r="F104" s="27"/>
      <c r="G104" s="27"/>
      <c r="H104" s="27" t="s">
        <v>44</v>
      </c>
      <c r="I104" s="27" t="s">
        <v>45</v>
      </c>
    </row>
    <row r="105" customFormat="false" ht="12.8" hidden="false" customHeight="false" outlineLevel="0" collapsed="false">
      <c r="A105" s="27" t="s">
        <v>20</v>
      </c>
      <c r="B105" s="18" t="s">
        <v>124</v>
      </c>
      <c r="C105" s="18"/>
      <c r="D105" s="18"/>
      <c r="E105" s="18"/>
      <c r="F105" s="18"/>
      <c r="G105" s="18"/>
      <c r="H105" s="59" t="n">
        <v>0.03</v>
      </c>
      <c r="I105" s="32" t="n">
        <f aca="false">H105*(I101+I93+I73+I63+I29)</f>
        <v>118.7355</v>
      </c>
    </row>
    <row r="106" customFormat="false" ht="12.8" hidden="false" customHeight="false" outlineLevel="0" collapsed="false">
      <c r="A106" s="27" t="s">
        <v>22</v>
      </c>
      <c r="B106" s="18" t="s">
        <v>125</v>
      </c>
      <c r="C106" s="18"/>
      <c r="D106" s="18"/>
      <c r="E106" s="18"/>
      <c r="F106" s="18"/>
      <c r="G106" s="18"/>
      <c r="H106" s="60" t="n">
        <v>0.0679</v>
      </c>
      <c r="I106" s="32" t="n">
        <f aca="false">(I105+(I101+I93+I73+I63+I29))*H106</f>
        <v>276.80015545</v>
      </c>
    </row>
    <row r="107" customFormat="false" ht="12.8" hidden="false" customHeight="false" outlineLevel="0" collapsed="false">
      <c r="A107" s="27" t="s">
        <v>25</v>
      </c>
      <c r="B107" s="61" t="s">
        <v>126</v>
      </c>
      <c r="C107" s="61"/>
      <c r="D107" s="61"/>
      <c r="E107" s="61"/>
      <c r="F107" s="61"/>
      <c r="G107" s="61"/>
      <c r="H107" s="31"/>
      <c r="I107" s="62"/>
    </row>
    <row r="108" customFormat="false" ht="12.8" hidden="false" customHeight="false" outlineLevel="0" collapsed="false">
      <c r="A108" s="27" t="s">
        <v>127</v>
      </c>
      <c r="B108" s="18" t="s">
        <v>128</v>
      </c>
      <c r="C108" s="18"/>
      <c r="D108" s="18"/>
      <c r="E108" s="18"/>
      <c r="F108" s="18"/>
      <c r="G108" s="18"/>
      <c r="H108" s="63" t="n">
        <v>0.0165</v>
      </c>
      <c r="I108" s="32" t="n">
        <f aca="false">H108*$I$118</f>
        <v>80.935965</v>
      </c>
    </row>
    <row r="109" customFormat="false" ht="12.8" hidden="false" customHeight="false" outlineLevel="0" collapsed="false">
      <c r="A109" s="27" t="s">
        <v>129</v>
      </c>
      <c r="B109" s="18" t="s">
        <v>130</v>
      </c>
      <c r="C109" s="18"/>
      <c r="D109" s="18"/>
      <c r="E109" s="18"/>
      <c r="F109" s="18"/>
      <c r="G109" s="18"/>
      <c r="H109" s="64" t="n">
        <v>0.076</v>
      </c>
      <c r="I109" s="32" t="n">
        <f aca="false">H109*$I$118</f>
        <v>372.79596</v>
      </c>
    </row>
    <row r="110" customFormat="false" ht="12.8" hidden="false" customHeight="false" outlineLevel="0" collapsed="false">
      <c r="A110" s="27" t="s">
        <v>131</v>
      </c>
      <c r="B110" s="18" t="s">
        <v>132</v>
      </c>
      <c r="C110" s="18"/>
      <c r="D110" s="18"/>
      <c r="E110" s="18"/>
      <c r="F110" s="18"/>
      <c r="G110" s="18"/>
      <c r="H110" s="65" t="n">
        <v>0.02</v>
      </c>
      <c r="I110" s="32" t="n">
        <f aca="false">H110*$I$118</f>
        <v>98.1042</v>
      </c>
    </row>
    <row r="111" customFormat="false" ht="12.8" hidden="false" customHeight="false" outlineLevel="0" collapsed="false">
      <c r="A111" s="27" t="s">
        <v>133</v>
      </c>
      <c r="B111" s="27"/>
      <c r="C111" s="27"/>
      <c r="D111" s="27"/>
      <c r="E111" s="27"/>
      <c r="F111" s="27"/>
      <c r="G111" s="27"/>
      <c r="H111" s="66" t="n">
        <f aca="false">SUM(H105:H110)</f>
        <v>0.2104</v>
      </c>
      <c r="I111" s="39" t="n">
        <f aca="false">TRUNC(SUM(I105:I110),2)</f>
        <v>947.37</v>
      </c>
    </row>
    <row r="112" customFormat="false" ht="12.8" hidden="false" customHeight="false" outlineLevel="0" collapsed="false">
      <c r="A112" s="13"/>
      <c r="B112" s="22"/>
      <c r="C112" s="22"/>
      <c r="D112" s="22"/>
      <c r="E112" s="22"/>
      <c r="F112" s="22"/>
      <c r="G112" s="22"/>
      <c r="H112" s="22"/>
      <c r="I112" s="22"/>
    </row>
    <row r="113" customFormat="false" ht="12.8" hidden="false" customHeight="false" outlineLevel="0" collapsed="false">
      <c r="A113" s="67" t="s">
        <v>134</v>
      </c>
      <c r="B113" s="68" t="s">
        <v>135</v>
      </c>
      <c r="C113" s="68"/>
      <c r="D113" s="68"/>
      <c r="E113" s="68"/>
      <c r="F113" s="68"/>
      <c r="G113" s="68"/>
      <c r="H113" s="69" t="n">
        <f aca="false">TRUNC(H108+H109+H110,4)</f>
        <v>0.1125</v>
      </c>
      <c r="I113" s="70"/>
    </row>
    <row r="114" customFormat="false" ht="12.8" hidden="false" customHeight="false" outlineLevel="0" collapsed="false">
      <c r="A114" s="71"/>
      <c r="B114" s="72" t="n">
        <v>100</v>
      </c>
      <c r="C114" s="72"/>
      <c r="D114" s="72"/>
      <c r="E114" s="72"/>
      <c r="F114" s="72"/>
      <c r="G114" s="72"/>
      <c r="H114" s="73"/>
      <c r="I114" s="74"/>
    </row>
    <row r="115" customFormat="false" ht="12.8" hidden="false" customHeight="false" outlineLevel="0" collapsed="false">
      <c r="A115" s="75"/>
      <c r="B115" s="72"/>
      <c r="C115" s="72"/>
      <c r="D115" s="72"/>
      <c r="E115" s="72"/>
      <c r="F115" s="72"/>
      <c r="G115" s="72"/>
      <c r="H115" s="73"/>
      <c r="I115" s="74"/>
    </row>
    <row r="116" customFormat="false" ht="12.8" hidden="false" customHeight="false" outlineLevel="0" collapsed="false">
      <c r="A116" s="71" t="s">
        <v>136</v>
      </c>
      <c r="B116" s="72" t="s">
        <v>137</v>
      </c>
      <c r="C116" s="72"/>
      <c r="D116" s="72"/>
      <c r="E116" s="72"/>
      <c r="F116" s="72"/>
      <c r="G116" s="72"/>
      <c r="H116" s="73"/>
      <c r="I116" s="74" t="n">
        <f aca="false">TRUNC(I129+I105+I106,2)</f>
        <v>4353.38</v>
      </c>
    </row>
    <row r="117" customFormat="false" ht="12.8" hidden="false" customHeight="false" outlineLevel="0" collapsed="false">
      <c r="A117" s="71"/>
      <c r="B117" s="72"/>
      <c r="C117" s="72"/>
      <c r="D117" s="72"/>
      <c r="E117" s="72"/>
      <c r="F117" s="72"/>
      <c r="G117" s="72"/>
      <c r="H117" s="73"/>
      <c r="I117" s="74"/>
    </row>
    <row r="118" customFormat="false" ht="12.8" hidden="false" customHeight="false" outlineLevel="0" collapsed="false">
      <c r="A118" s="71" t="s">
        <v>138</v>
      </c>
      <c r="B118" s="72" t="s">
        <v>139</v>
      </c>
      <c r="C118" s="72"/>
      <c r="D118" s="72"/>
      <c r="E118" s="72"/>
      <c r="F118" s="72"/>
      <c r="G118" s="72"/>
      <c r="H118" s="73"/>
      <c r="I118" s="74" t="n">
        <f aca="false">TRUNC(I116/(1-H113),2)</f>
        <v>4905.21</v>
      </c>
    </row>
    <row r="119" customFormat="false" ht="12.8" hidden="false" customHeight="false" outlineLevel="0" collapsed="false">
      <c r="A119" s="71"/>
      <c r="B119" s="72"/>
      <c r="C119" s="72"/>
      <c r="D119" s="72"/>
      <c r="E119" s="72"/>
      <c r="F119" s="72"/>
      <c r="G119" s="72"/>
      <c r="H119" s="73"/>
      <c r="I119" s="74"/>
    </row>
    <row r="120" customFormat="false" ht="12.8" hidden="false" customHeight="false" outlineLevel="0" collapsed="false">
      <c r="A120" s="76"/>
      <c r="B120" s="77" t="s">
        <v>140</v>
      </c>
      <c r="C120" s="77"/>
      <c r="D120" s="77"/>
      <c r="E120" s="77"/>
      <c r="F120" s="77"/>
      <c r="G120" s="77"/>
      <c r="H120" s="78"/>
      <c r="I120" s="79" t="n">
        <f aca="false">TRUNC(I118-I116,2)</f>
        <v>551.83</v>
      </c>
    </row>
    <row r="121" customFormat="false" ht="12.8" hidden="false" customHeight="false" outlineLevel="0" collapsed="false">
      <c r="A121" s="13"/>
      <c r="B121" s="13"/>
      <c r="C121" s="13"/>
      <c r="D121" s="13"/>
      <c r="E121" s="13"/>
      <c r="F121" s="13"/>
      <c r="G121" s="13"/>
      <c r="H121" s="13"/>
      <c r="I121" s="80"/>
    </row>
    <row r="122" customFormat="false" ht="12.8" hidden="false" customHeight="false" outlineLevel="0" collapsed="false">
      <c r="A122" s="48" t="s">
        <v>141</v>
      </c>
      <c r="B122" s="48"/>
      <c r="C122" s="48"/>
      <c r="D122" s="48"/>
      <c r="E122" s="48"/>
      <c r="F122" s="48"/>
      <c r="G122" s="48"/>
      <c r="H122" s="48"/>
      <c r="I122" s="48"/>
    </row>
    <row r="123" customFormat="false" ht="12.8" hidden="false" customHeight="false" outlineLevel="0" collapsed="false">
      <c r="A123" s="27" t="s">
        <v>142</v>
      </c>
      <c r="B123" s="27"/>
      <c r="C123" s="27"/>
      <c r="D123" s="27"/>
      <c r="E123" s="27"/>
      <c r="F123" s="27"/>
      <c r="G123" s="27"/>
      <c r="H123" s="27"/>
      <c r="I123" s="27" t="s">
        <v>45</v>
      </c>
    </row>
    <row r="124" customFormat="false" ht="12.8" hidden="false" customHeight="false" outlineLevel="0" collapsed="false">
      <c r="A124" s="17" t="s">
        <v>20</v>
      </c>
      <c r="B124" s="81" t="str">
        <f aca="false">A21</f>
        <v>MÓDULO 1 - COMPOSIÇÃO DA REMUNERAÇÃO</v>
      </c>
      <c r="C124" s="81"/>
      <c r="D124" s="81"/>
      <c r="E124" s="81"/>
      <c r="F124" s="81"/>
      <c r="G124" s="81"/>
      <c r="H124" s="81"/>
      <c r="I124" s="32" t="n">
        <f aca="false">I29</f>
        <v>1796.14</v>
      </c>
    </row>
    <row r="125" customFormat="false" ht="12.8" hidden="false" customHeight="false" outlineLevel="0" collapsed="false">
      <c r="A125" s="17" t="s">
        <v>22</v>
      </c>
      <c r="B125" s="81" t="str">
        <f aca="false">A31</f>
        <v>MÓDULO 2 – ENCARGOS E BENEFÍCIOS ANUAIS, MENSAIS E DIÁRIOS</v>
      </c>
      <c r="C125" s="81"/>
      <c r="D125" s="81"/>
      <c r="E125" s="81"/>
      <c r="F125" s="81"/>
      <c r="G125" s="81"/>
      <c r="H125" s="81"/>
      <c r="I125" s="32" t="n">
        <f aca="false">I63</f>
        <v>1692.45</v>
      </c>
    </row>
    <row r="126" customFormat="false" ht="12.8" hidden="false" customHeight="false" outlineLevel="0" collapsed="false">
      <c r="A126" s="17" t="s">
        <v>25</v>
      </c>
      <c r="B126" s="81" t="str">
        <f aca="false">A65</f>
        <v>MÓDULO 3 – PROVISÃO PARA RESCISÃO</v>
      </c>
      <c r="C126" s="81"/>
      <c r="D126" s="81"/>
      <c r="E126" s="81"/>
      <c r="F126" s="81"/>
      <c r="G126" s="81"/>
      <c r="H126" s="81"/>
      <c r="I126" s="32" t="n">
        <f aca="false">I73</f>
        <v>127.59</v>
      </c>
    </row>
    <row r="127" customFormat="false" ht="12.8" hidden="false" customHeight="false" outlineLevel="0" collapsed="false">
      <c r="A127" s="17" t="s">
        <v>27</v>
      </c>
      <c r="B127" s="81" t="str">
        <f aca="false">A75</f>
        <v>MÓDULO 4 – CUSTO DE REPOSIÇÃO DO PROFISSIONAL AUSENTE</v>
      </c>
      <c r="C127" s="81"/>
      <c r="D127" s="81"/>
      <c r="E127" s="81"/>
      <c r="F127" s="81"/>
      <c r="G127" s="81"/>
      <c r="H127" s="81"/>
      <c r="I127" s="32" t="n">
        <f aca="false">I93</f>
        <v>26.83</v>
      </c>
    </row>
    <row r="128" customFormat="false" ht="12.8" hidden="false" customHeight="false" outlineLevel="0" collapsed="false">
      <c r="A128" s="17" t="s">
        <v>50</v>
      </c>
      <c r="B128" s="81" t="str">
        <f aca="false">A95</f>
        <v>MÓDULO 5 – INSUMOS DIVERSOS</v>
      </c>
      <c r="C128" s="81"/>
      <c r="D128" s="81"/>
      <c r="E128" s="81"/>
      <c r="F128" s="81"/>
      <c r="G128" s="81"/>
      <c r="H128" s="81"/>
      <c r="I128" s="32" t="n">
        <f aca="false">I101</f>
        <v>314.84</v>
      </c>
    </row>
    <row r="129" customFormat="false" ht="12.8" hidden="false" customHeight="false" outlineLevel="0" collapsed="false">
      <c r="A129" s="27"/>
      <c r="B129" s="27" t="s">
        <v>143</v>
      </c>
      <c r="C129" s="27"/>
      <c r="D129" s="27"/>
      <c r="E129" s="27"/>
      <c r="F129" s="27"/>
      <c r="G129" s="27"/>
      <c r="H129" s="27"/>
      <c r="I129" s="39" t="n">
        <f aca="false">TRUNC(SUM(I124:I128),2)</f>
        <v>3957.85</v>
      </c>
    </row>
    <row r="130" customFormat="false" ht="12.8" hidden="false" customHeight="false" outlineLevel="0" collapsed="false">
      <c r="A130" s="17" t="s">
        <v>52</v>
      </c>
      <c r="B130" s="81" t="str">
        <f aca="false">A103</f>
        <v>MÓDULO 6 – CUSTOS INDIRETOS, TRIBUTOS E LUCRO</v>
      </c>
      <c r="C130" s="81"/>
      <c r="D130" s="81"/>
      <c r="E130" s="81"/>
      <c r="F130" s="81"/>
      <c r="G130" s="81"/>
      <c r="H130" s="81"/>
      <c r="I130" s="55" t="n">
        <f aca="false">I111</f>
        <v>947.37</v>
      </c>
    </row>
    <row r="131" customFormat="false" ht="12.8" hidden="false" customHeight="false" outlineLevel="0" collapsed="false">
      <c r="A131" s="27" t="s">
        <v>144</v>
      </c>
      <c r="B131" s="27"/>
      <c r="C131" s="27"/>
      <c r="D131" s="27"/>
      <c r="E131" s="27"/>
      <c r="F131" s="27"/>
      <c r="G131" s="27"/>
      <c r="H131" s="27"/>
      <c r="I131" s="39" t="n">
        <f aca="false">TRUNC(SUM(I129:I130),2)</f>
        <v>4905.22</v>
      </c>
    </row>
    <row r="132" customFormat="false" ht="12.8" hidden="false" customHeight="false" outlineLevel="0" collapsed="false">
      <c r="I132" s="82"/>
    </row>
    <row r="133" customFormat="false" ht="12.8" hidden="true" customHeight="false" outlineLevel="0" collapsed="false">
      <c r="A133" s="13"/>
      <c r="B133" s="13" t="s">
        <v>151</v>
      </c>
      <c r="C133" s="13"/>
      <c r="D133" s="13"/>
      <c r="E133" s="13"/>
      <c r="F133" s="13"/>
      <c r="G133" s="13"/>
      <c r="H133" s="34"/>
      <c r="I133" s="34"/>
    </row>
    <row r="134" customFormat="false" ht="40.5" hidden="true" customHeight="true" outlineLevel="0" collapsed="false">
      <c r="A134" s="89" t="s">
        <v>152</v>
      </c>
      <c r="B134" s="89"/>
      <c r="C134" s="89" t="s">
        <v>153</v>
      </c>
      <c r="D134" s="89"/>
      <c r="E134" s="89" t="s">
        <v>154</v>
      </c>
      <c r="F134" s="89"/>
      <c r="G134" s="90" t="s">
        <v>155</v>
      </c>
      <c r="H134" s="89" t="s">
        <v>156</v>
      </c>
      <c r="I134" s="91" t="s">
        <v>45</v>
      </c>
    </row>
    <row r="135" customFormat="false" ht="12.8" hidden="true" customHeight="false" outlineLevel="0" collapsed="false">
      <c r="A135" s="92" t="s">
        <v>157</v>
      </c>
      <c r="B135" s="92"/>
      <c r="C135" s="93" t="s">
        <v>158</v>
      </c>
      <c r="D135" s="93"/>
      <c r="E135" s="94"/>
      <c r="F135" s="94"/>
      <c r="G135" s="95" t="s">
        <v>158</v>
      </c>
      <c r="H135" s="96"/>
      <c r="I135" s="97" t="n">
        <v>0</v>
      </c>
    </row>
    <row r="136" customFormat="false" ht="12.8" hidden="true" customHeight="false" outlineLevel="0" collapsed="false">
      <c r="A136" s="98" t="s">
        <v>159</v>
      </c>
      <c r="B136" s="98"/>
      <c r="C136" s="99" t="s">
        <v>158</v>
      </c>
      <c r="D136" s="99"/>
      <c r="E136" s="100"/>
      <c r="F136" s="100"/>
      <c r="G136" s="101" t="s">
        <v>158</v>
      </c>
      <c r="H136" s="102"/>
      <c r="I136" s="103" t="n">
        <v>0</v>
      </c>
    </row>
    <row r="137" customFormat="false" ht="12.8" hidden="true" customHeight="false" outlineLevel="0" collapsed="false">
      <c r="A137" s="98" t="s">
        <v>160</v>
      </c>
      <c r="B137" s="98"/>
      <c r="C137" s="99" t="s">
        <v>158</v>
      </c>
      <c r="D137" s="99"/>
      <c r="E137" s="100"/>
      <c r="F137" s="100"/>
      <c r="G137" s="101" t="s">
        <v>158</v>
      </c>
      <c r="H137" s="102"/>
      <c r="I137" s="103" t="n">
        <v>0</v>
      </c>
    </row>
    <row r="138" customFormat="false" ht="12.8" hidden="true" customHeight="false" outlineLevel="0" collapsed="false">
      <c r="A138" s="98" t="s">
        <v>161</v>
      </c>
      <c r="B138" s="98"/>
      <c r="C138" s="99" t="s">
        <v>158</v>
      </c>
      <c r="D138" s="99"/>
      <c r="E138" s="100"/>
      <c r="F138" s="100"/>
      <c r="G138" s="101" t="s">
        <v>158</v>
      </c>
      <c r="H138" s="102"/>
      <c r="I138" s="103" t="n">
        <v>0</v>
      </c>
    </row>
    <row r="139" customFormat="false" ht="12.8" hidden="true" customHeight="false" outlineLevel="0" collapsed="false">
      <c r="A139" s="104"/>
      <c r="B139" s="104"/>
      <c r="C139" s="100"/>
      <c r="D139" s="100"/>
      <c r="E139" s="100"/>
      <c r="F139" s="100"/>
      <c r="G139" s="105"/>
      <c r="H139" s="106"/>
      <c r="I139" s="103"/>
    </row>
    <row r="140" customFormat="false" ht="12.8" hidden="true" customHeight="false" outlineLevel="0" collapsed="false">
      <c r="A140" s="107"/>
      <c r="B140" s="107"/>
      <c r="C140" s="108"/>
      <c r="D140" s="108"/>
      <c r="E140" s="108"/>
      <c r="F140" s="108"/>
      <c r="G140" s="109"/>
      <c r="H140" s="110"/>
      <c r="I140" s="111"/>
    </row>
    <row r="141" customFormat="false" ht="12.8" hidden="true" customHeight="false" outlineLevel="0" collapsed="false">
      <c r="A141" s="112" t="s">
        <v>162</v>
      </c>
      <c r="B141" s="112"/>
      <c r="C141" s="112"/>
      <c r="D141" s="112"/>
      <c r="E141" s="112"/>
      <c r="F141" s="112"/>
      <c r="G141" s="112"/>
      <c r="H141" s="112"/>
      <c r="I141" s="113" t="n">
        <f aca="false">SUM(I139:I140)</f>
        <v>0</v>
      </c>
    </row>
    <row r="142" customFormat="false" ht="12.8" hidden="true" customHeight="false" outlineLevel="0" collapsed="false"/>
    <row r="143" customFormat="false" ht="12.8" hidden="true" customHeight="false" outlineLevel="0" collapsed="false">
      <c r="A143" s="13" t="s">
        <v>163</v>
      </c>
      <c r="B143" s="13" t="s">
        <v>164</v>
      </c>
      <c r="C143" s="13"/>
      <c r="D143" s="13"/>
      <c r="E143" s="13"/>
      <c r="F143" s="13"/>
      <c r="G143" s="13"/>
      <c r="H143" s="34"/>
      <c r="I143" s="34"/>
    </row>
    <row r="144" customFormat="false" ht="12.8" hidden="true" customHeight="false" outlineLevel="0" collapsed="false">
      <c r="A144" s="91" t="s">
        <v>165</v>
      </c>
      <c r="B144" s="91"/>
      <c r="C144" s="91"/>
      <c r="D144" s="91"/>
      <c r="E144" s="91"/>
      <c r="F144" s="91"/>
      <c r="G144" s="91"/>
      <c r="H144" s="91"/>
      <c r="I144" s="91"/>
    </row>
    <row r="145" customFormat="false" ht="12.8" hidden="true" customHeight="false" outlineLevel="0" collapsed="false">
      <c r="A145" s="114"/>
      <c r="B145" s="115" t="s">
        <v>166</v>
      </c>
      <c r="C145" s="115"/>
      <c r="D145" s="115"/>
      <c r="E145" s="115"/>
      <c r="F145" s="115"/>
      <c r="G145" s="115"/>
      <c r="H145" s="115"/>
      <c r="I145" s="91" t="s">
        <v>45</v>
      </c>
    </row>
    <row r="146" customFormat="false" ht="12.8" hidden="true" customHeight="false" outlineLevel="0" collapsed="false">
      <c r="A146" s="116" t="s">
        <v>20</v>
      </c>
      <c r="B146" s="117" t="s">
        <v>167</v>
      </c>
      <c r="C146" s="117"/>
      <c r="D146" s="117"/>
      <c r="E146" s="117"/>
      <c r="F146" s="117"/>
      <c r="G146" s="117"/>
      <c r="H146" s="117"/>
      <c r="I146" s="118" t="n">
        <f aca="false">I108</f>
        <v>80.935965</v>
      </c>
    </row>
    <row r="147" customFormat="false" ht="12.8" hidden="true" customHeight="false" outlineLevel="0" collapsed="false">
      <c r="A147" s="119" t="s">
        <v>22</v>
      </c>
      <c r="B147" s="81" t="s">
        <v>168</v>
      </c>
      <c r="C147" s="81"/>
      <c r="D147" s="81"/>
      <c r="E147" s="81"/>
      <c r="F147" s="81"/>
      <c r="G147" s="81"/>
      <c r="H147" s="81"/>
      <c r="I147" s="120" t="e">
        <f aca="false">#REF!</f>
        <v>#REF!</v>
      </c>
    </row>
    <row r="148" customFormat="false" ht="12.8" hidden="true" customHeight="false" outlineLevel="0" collapsed="false">
      <c r="A148" s="119" t="s">
        <v>25</v>
      </c>
      <c r="B148" s="121" t="s">
        <v>169</v>
      </c>
      <c r="C148" s="121"/>
      <c r="D148" s="121"/>
      <c r="E148" s="121"/>
      <c r="F148" s="121"/>
      <c r="G148" s="121"/>
      <c r="H148" s="121"/>
      <c r="I148" s="120" t="n">
        <f aca="false">I111</f>
        <v>947.37</v>
      </c>
    </row>
    <row r="149" customFormat="false" ht="12.8" hidden="true" customHeight="false" outlineLevel="0" collapsed="false">
      <c r="A149" s="114" t="s">
        <v>170</v>
      </c>
      <c r="B149" s="114"/>
      <c r="C149" s="114"/>
      <c r="D149" s="114"/>
      <c r="E149" s="114"/>
      <c r="F149" s="114"/>
      <c r="G149" s="114"/>
      <c r="H149" s="114"/>
      <c r="I149" s="113" t="e">
        <f aca="false">SUM(I146:I148)</f>
        <v>#REF!</v>
      </c>
    </row>
    <row r="150" customFormat="false" ht="12.8" hidden="true" customHeight="false" outlineLevel="0" collapsed="false">
      <c r="A150" s="13" t="s">
        <v>171</v>
      </c>
      <c r="B150" s="0" t="s">
        <v>172</v>
      </c>
    </row>
    <row r="151" customFormat="false" ht="12.8" hidden="true" customHeight="false" outlineLevel="0" collapsed="false"/>
    <row r="152" customFormat="false" ht="12.8" hidden="true" customHeight="false" outlineLevel="0" collapsed="false"/>
    <row r="153" customFormat="false" ht="12.8" hidden="false" customHeight="false" outlineLevel="0" collapsed="false">
      <c r="A153" s="83" t="s">
        <v>145</v>
      </c>
      <c r="B153" s="83" t="n">
        <f aca="false">I131/I23</f>
        <v>3.5502623674592</v>
      </c>
      <c r="C153" s="84"/>
    </row>
    <row r="154" customFormat="false" ht="12.8" hidden="false" customHeight="false" outlineLevel="0" collapsed="false">
      <c r="A154" s="85"/>
      <c r="B154" s="83"/>
      <c r="C154" s="84"/>
      <c r="E154" s="86"/>
    </row>
    <row r="155" customFormat="false" ht="12.8" hidden="false" customHeight="false" outlineLevel="0" collapsed="false">
      <c r="A155" s="83" t="s">
        <v>146</v>
      </c>
      <c r="B155" s="83"/>
      <c r="C155" s="85" t="n">
        <f aca="false">E12*'Oper Maq II'!I131</f>
        <v>9810.44</v>
      </c>
    </row>
    <row r="156" customFormat="false" ht="12.8" hidden="false" customHeight="false" outlineLevel="0" collapsed="false">
      <c r="A156" s="83" t="s">
        <v>147</v>
      </c>
      <c r="B156" s="83"/>
      <c r="C156" s="85" t="n">
        <f aca="false">H8*C155</f>
        <v>117725.28</v>
      </c>
      <c r="E156" s="87"/>
    </row>
    <row r="157" customFormat="false" ht="12.8" hidden="false" customHeight="false" outlineLevel="0" collapsed="false">
      <c r="A157" s="86"/>
      <c r="E157" s="88"/>
    </row>
    <row r="158" customFormat="false" ht="12.8" hidden="false" customHeight="false" outlineLevel="0" collapsed="false">
      <c r="A158" s="86"/>
    </row>
  </sheetData>
  <mergeCells count="164">
    <mergeCell ref="A1:I1"/>
    <mergeCell ref="A2:I2"/>
    <mergeCell ref="A4:I4"/>
    <mergeCell ref="B5:G5"/>
    <mergeCell ref="H5:I5"/>
    <mergeCell ref="B6:G6"/>
    <mergeCell ref="H6:I6"/>
    <mergeCell ref="B7:G7"/>
    <mergeCell ref="H7:I7"/>
    <mergeCell ref="B8:G8"/>
    <mergeCell ref="H8:I8"/>
    <mergeCell ref="A10:I10"/>
    <mergeCell ref="A11:B11"/>
    <mergeCell ref="C11:D11"/>
    <mergeCell ref="E11:I11"/>
    <mergeCell ref="A12:B12"/>
    <mergeCell ref="C12:D12"/>
    <mergeCell ref="E12:I12"/>
    <mergeCell ref="A14:I14"/>
    <mergeCell ref="B15:G15"/>
    <mergeCell ref="H15:I15"/>
    <mergeCell ref="B16:G16"/>
    <mergeCell ref="H16:I16"/>
    <mergeCell ref="B17:G17"/>
    <mergeCell ref="H17:I17"/>
    <mergeCell ref="B18:G18"/>
    <mergeCell ref="H18:I18"/>
    <mergeCell ref="B19:G19"/>
    <mergeCell ref="H19:I19"/>
    <mergeCell ref="A20:I20"/>
    <mergeCell ref="A21:I21"/>
    <mergeCell ref="B22:G22"/>
    <mergeCell ref="B23:G23"/>
    <mergeCell ref="B24:G24"/>
    <mergeCell ref="B25:G25"/>
    <mergeCell ref="B26:G26"/>
    <mergeCell ref="B27:G27"/>
    <mergeCell ref="B28:G28"/>
    <mergeCell ref="A29:H29"/>
    <mergeCell ref="A31:I31"/>
    <mergeCell ref="A32:G32"/>
    <mergeCell ref="B33:G33"/>
    <mergeCell ref="B34:G34"/>
    <mergeCell ref="A35:G35"/>
    <mergeCell ref="A36:I36"/>
    <mergeCell ref="A37:G37"/>
    <mergeCell ref="B38:G38"/>
    <mergeCell ref="B39:G39"/>
    <mergeCell ref="B40:G40"/>
    <mergeCell ref="B41:G41"/>
    <mergeCell ref="B42:G42"/>
    <mergeCell ref="B43:G43"/>
    <mergeCell ref="B44:G44"/>
    <mergeCell ref="B45:G45"/>
    <mergeCell ref="A46:G46"/>
    <mergeCell ref="A47:I47"/>
    <mergeCell ref="A48:G48"/>
    <mergeCell ref="B49:G49"/>
    <mergeCell ref="B50:G50"/>
    <mergeCell ref="B52:G52"/>
    <mergeCell ref="B54:G54"/>
    <mergeCell ref="B55:G55"/>
    <mergeCell ref="A56:H56"/>
    <mergeCell ref="A57:I57"/>
    <mergeCell ref="A58:I58"/>
    <mergeCell ref="A59:H59"/>
    <mergeCell ref="B60:H60"/>
    <mergeCell ref="B61:H61"/>
    <mergeCell ref="B62:H62"/>
    <mergeCell ref="A63:H63"/>
    <mergeCell ref="A64:I64"/>
    <mergeCell ref="A65:I65"/>
    <mergeCell ref="B66:G66"/>
    <mergeCell ref="B67:G67"/>
    <mergeCell ref="B68:G68"/>
    <mergeCell ref="B69:G69"/>
    <mergeCell ref="B70:G70"/>
    <mergeCell ref="B71:G71"/>
    <mergeCell ref="B72:G72"/>
    <mergeCell ref="A73:G73"/>
    <mergeCell ref="A74:I74"/>
    <mergeCell ref="A75:I75"/>
    <mergeCell ref="A76:G76"/>
    <mergeCell ref="B77:G77"/>
    <mergeCell ref="B78:G78"/>
    <mergeCell ref="B79:G79"/>
    <mergeCell ref="B80:G80"/>
    <mergeCell ref="B81:G81"/>
    <mergeCell ref="B82:G82"/>
    <mergeCell ref="A83:G83"/>
    <mergeCell ref="A84:I84"/>
    <mergeCell ref="A85:G85"/>
    <mergeCell ref="B86:G86"/>
    <mergeCell ref="A87:G87"/>
    <mergeCell ref="A88:I88"/>
    <mergeCell ref="A89:I89"/>
    <mergeCell ref="A90:H90"/>
    <mergeCell ref="B91:H91"/>
    <mergeCell ref="B92:H92"/>
    <mergeCell ref="A93:H93"/>
    <mergeCell ref="A94:I94"/>
    <mergeCell ref="A95:I95"/>
    <mergeCell ref="B96:G96"/>
    <mergeCell ref="B97:G97"/>
    <mergeCell ref="B98:G98"/>
    <mergeCell ref="B99:G99"/>
    <mergeCell ref="B100:G100"/>
    <mergeCell ref="A101:G101"/>
    <mergeCell ref="A102:I102"/>
    <mergeCell ref="A103:I103"/>
    <mergeCell ref="B104:G104"/>
    <mergeCell ref="B105:G105"/>
    <mergeCell ref="B106:G106"/>
    <mergeCell ref="B107:G107"/>
    <mergeCell ref="B108:G108"/>
    <mergeCell ref="B109:G109"/>
    <mergeCell ref="B110:G110"/>
    <mergeCell ref="A111:G111"/>
    <mergeCell ref="B112:I112"/>
    <mergeCell ref="B113:G113"/>
    <mergeCell ref="B114:G114"/>
    <mergeCell ref="B116:G116"/>
    <mergeCell ref="B118:G118"/>
    <mergeCell ref="B120:G120"/>
    <mergeCell ref="A122:I122"/>
    <mergeCell ref="A123:H123"/>
    <mergeCell ref="B124:H124"/>
    <mergeCell ref="B125:H125"/>
    <mergeCell ref="B126:H126"/>
    <mergeCell ref="B127:H127"/>
    <mergeCell ref="B128:H128"/>
    <mergeCell ref="B129:H129"/>
    <mergeCell ref="B130:H130"/>
    <mergeCell ref="A131:H131"/>
    <mergeCell ref="B133:G133"/>
    <mergeCell ref="A134:B134"/>
    <mergeCell ref="C134:D134"/>
    <mergeCell ref="E134:F134"/>
    <mergeCell ref="A135:B135"/>
    <mergeCell ref="C135:D135"/>
    <mergeCell ref="E135:F135"/>
    <mergeCell ref="A136:B136"/>
    <mergeCell ref="C136:D136"/>
    <mergeCell ref="E136:F136"/>
    <mergeCell ref="A137:B137"/>
    <mergeCell ref="C137:D137"/>
    <mergeCell ref="E137:F137"/>
    <mergeCell ref="A138:B138"/>
    <mergeCell ref="C138:D138"/>
    <mergeCell ref="E138:F138"/>
    <mergeCell ref="A139:B139"/>
    <mergeCell ref="C139:D139"/>
    <mergeCell ref="E139:F139"/>
    <mergeCell ref="A140:B140"/>
    <mergeCell ref="C140:D140"/>
    <mergeCell ref="E140:F140"/>
    <mergeCell ref="A141:H141"/>
    <mergeCell ref="B143:G143"/>
    <mergeCell ref="A144:I144"/>
    <mergeCell ref="B145:H145"/>
    <mergeCell ref="B146:H146"/>
    <mergeCell ref="B147:H147"/>
    <mergeCell ref="B148:H148"/>
    <mergeCell ref="A149:H149"/>
  </mergeCells>
  <printOptions headings="false" gridLines="false" gridLinesSet="true" horizontalCentered="false" verticalCentered="false"/>
  <pageMargins left="0.393055555555556" right="0.196527777777778" top="0.590277777777778" bottom="0.393055555555556"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58ED5"/>
    <pageSetUpPr fitToPage="false"/>
  </sheetPr>
  <dimension ref="A1:I1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1" activeCellId="0" sqref="J1"/>
    </sheetView>
  </sheetViews>
  <sheetFormatPr defaultColWidth="11.53515625" defaultRowHeight="12.8" zeroHeight="false" outlineLevelRow="0" outlineLevelCol="0"/>
  <cols>
    <col collapsed="false" customWidth="true" hidden="false" outlineLevel="0" max="1" min="1" style="0" width="10"/>
    <col collapsed="false" customWidth="true" hidden="false" outlineLevel="0" max="2" min="2" style="0" width="9.02"/>
    <col collapsed="false" customWidth="true" hidden="false" outlineLevel="0" max="3" min="3" style="0" width="15"/>
    <col collapsed="false" customWidth="true" hidden="false" outlineLevel="0" max="4" min="4" style="0" width="9.02"/>
    <col collapsed="false" customWidth="true" hidden="false" outlineLevel="0" max="5" min="5" style="0" width="15"/>
    <col collapsed="false" customWidth="true" hidden="false" outlineLevel="0" max="6" min="6" style="0" width="9.02"/>
    <col collapsed="false" customWidth="true" hidden="false" outlineLevel="0" max="7" min="7" style="0" width="19.14"/>
    <col collapsed="false" customWidth="true" hidden="false" outlineLevel="0" max="8" min="8" style="0" width="9.13"/>
    <col collapsed="false" customWidth="true" hidden="false" outlineLevel="0" max="9" min="9" style="0" width="14.03"/>
    <col collapsed="false" customWidth="true" hidden="false" outlineLevel="0" max="60" min="10" style="0" width="9.02"/>
  </cols>
  <sheetData>
    <row r="1" customFormat="false" ht="12.8" hidden="false" customHeight="false" outlineLevel="0" collapsed="false">
      <c r="A1" s="13"/>
      <c r="B1" s="13"/>
      <c r="C1" s="13"/>
      <c r="D1" s="13"/>
      <c r="E1" s="13"/>
      <c r="F1" s="13"/>
      <c r="G1" s="13"/>
      <c r="H1" s="13"/>
      <c r="I1" s="13"/>
    </row>
    <row r="2" customFormat="false" ht="12.8" hidden="false" customHeight="false" outlineLevel="0" collapsed="false">
      <c r="A2" s="14" t="s">
        <v>174</v>
      </c>
      <c r="B2" s="14"/>
      <c r="C2" s="14"/>
      <c r="D2" s="14"/>
      <c r="E2" s="14"/>
      <c r="F2" s="14"/>
      <c r="G2" s="14"/>
      <c r="H2" s="14"/>
      <c r="I2" s="14"/>
    </row>
    <row r="3" customFormat="false" ht="12.8" hidden="false" customHeight="false" outlineLevel="0" collapsed="false">
      <c r="A3" s="15"/>
      <c r="B3" s="15"/>
      <c r="C3" s="15"/>
      <c r="D3" s="15"/>
      <c r="E3" s="15"/>
      <c r="F3" s="15"/>
      <c r="G3" s="15"/>
      <c r="H3" s="15"/>
      <c r="I3" s="15"/>
    </row>
    <row r="4" customFormat="false" ht="12.8" hidden="false" customHeight="false" outlineLevel="0" collapsed="false">
      <c r="A4" s="16" t="s">
        <v>19</v>
      </c>
      <c r="B4" s="16"/>
      <c r="C4" s="16"/>
      <c r="D4" s="16"/>
      <c r="E4" s="16"/>
      <c r="F4" s="16"/>
      <c r="G4" s="16"/>
      <c r="H4" s="16"/>
      <c r="I4" s="16"/>
    </row>
    <row r="5" customFormat="false" ht="12.8" hidden="false" customHeight="false" outlineLevel="0" collapsed="false">
      <c r="A5" s="17" t="s">
        <v>20</v>
      </c>
      <c r="B5" s="18" t="s">
        <v>21</v>
      </c>
      <c r="C5" s="18"/>
      <c r="D5" s="18"/>
      <c r="E5" s="18"/>
      <c r="F5" s="18"/>
      <c r="G5" s="18"/>
      <c r="H5" s="19"/>
      <c r="I5" s="19"/>
    </row>
    <row r="6" customFormat="false" ht="12.8" hidden="false" customHeight="false" outlineLevel="0" collapsed="false">
      <c r="A6" s="17" t="s">
        <v>22</v>
      </c>
      <c r="B6" s="18" t="s">
        <v>23</v>
      </c>
      <c r="C6" s="18"/>
      <c r="D6" s="18"/>
      <c r="E6" s="18"/>
      <c r="F6" s="18"/>
      <c r="G6" s="18"/>
      <c r="H6" s="20" t="s">
        <v>24</v>
      </c>
      <c r="I6" s="20"/>
    </row>
    <row r="7" customFormat="false" ht="12.8" hidden="false" customHeight="false" outlineLevel="0" collapsed="false">
      <c r="A7" s="17" t="s">
        <v>25</v>
      </c>
      <c r="B7" s="18" t="s">
        <v>26</v>
      </c>
      <c r="C7" s="18"/>
      <c r="D7" s="18"/>
      <c r="E7" s="18"/>
      <c r="F7" s="18"/>
      <c r="G7" s="18"/>
      <c r="H7" s="21" t="n">
        <v>2021</v>
      </c>
      <c r="I7" s="21"/>
    </row>
    <row r="8" customFormat="false" ht="12.8" hidden="false" customHeight="false" outlineLevel="0" collapsed="false">
      <c r="A8" s="17" t="s">
        <v>27</v>
      </c>
      <c r="B8" s="18" t="s">
        <v>28</v>
      </c>
      <c r="C8" s="18"/>
      <c r="D8" s="18"/>
      <c r="E8" s="18"/>
      <c r="F8" s="18"/>
      <c r="G8" s="18"/>
      <c r="H8" s="21" t="n">
        <v>12</v>
      </c>
      <c r="I8" s="21"/>
    </row>
    <row r="9" customFormat="false" ht="12.8" hidden="false" customHeight="false" outlineLevel="0" collapsed="false">
      <c r="A9" s="13"/>
      <c r="B9" s="22"/>
      <c r="C9" s="22"/>
      <c r="D9" s="22"/>
      <c r="E9" s="22"/>
      <c r="F9" s="22"/>
      <c r="G9" s="22"/>
      <c r="H9" s="13"/>
      <c r="I9" s="13"/>
    </row>
    <row r="10" customFormat="false" ht="12.8" hidden="false" customHeight="false" outlineLevel="0" collapsed="false">
      <c r="A10" s="16" t="s">
        <v>29</v>
      </c>
      <c r="B10" s="16"/>
      <c r="C10" s="16"/>
      <c r="D10" s="16"/>
      <c r="E10" s="16"/>
      <c r="F10" s="16"/>
      <c r="G10" s="16"/>
      <c r="H10" s="16"/>
      <c r="I10" s="16"/>
    </row>
    <row r="11" customFormat="false" ht="12.8" hidden="false" customHeight="false" outlineLevel="0" collapsed="false">
      <c r="A11" s="17" t="s">
        <v>30</v>
      </c>
      <c r="B11" s="17"/>
      <c r="C11" s="17" t="s">
        <v>31</v>
      </c>
      <c r="D11" s="17"/>
      <c r="E11" s="17" t="s">
        <v>32</v>
      </c>
      <c r="F11" s="17"/>
      <c r="G11" s="17"/>
      <c r="H11" s="17"/>
      <c r="I11" s="17"/>
    </row>
    <row r="12" customFormat="false" ht="12.8" hidden="false" customHeight="false" outlineLevel="0" collapsed="false">
      <c r="A12" s="21" t="s">
        <v>175</v>
      </c>
      <c r="B12" s="21"/>
      <c r="C12" s="17" t="s">
        <v>34</v>
      </c>
      <c r="D12" s="17"/>
      <c r="E12" s="23" t="n">
        <f aca="false">Resumo!D9</f>
        <v>8</v>
      </c>
      <c r="F12" s="23"/>
      <c r="G12" s="23"/>
      <c r="H12" s="23"/>
      <c r="I12" s="23"/>
    </row>
    <row r="13" customFormat="false" ht="12.8" hidden="false" customHeight="false" outlineLevel="0" collapsed="false">
      <c r="A13" s="13"/>
      <c r="B13" s="22"/>
      <c r="C13" s="22"/>
      <c r="D13" s="22"/>
      <c r="E13" s="22"/>
      <c r="F13" s="22"/>
      <c r="G13" s="22"/>
      <c r="H13" s="13"/>
      <c r="I13" s="13"/>
    </row>
    <row r="14" customFormat="false" ht="12.8" hidden="false" customHeight="false" outlineLevel="0" collapsed="false">
      <c r="A14" s="16" t="s">
        <v>35</v>
      </c>
      <c r="B14" s="16"/>
      <c r="C14" s="16"/>
      <c r="D14" s="16"/>
      <c r="E14" s="16"/>
      <c r="F14" s="16"/>
      <c r="G14" s="16"/>
      <c r="H14" s="16"/>
      <c r="I14" s="16"/>
    </row>
    <row r="15" customFormat="false" ht="12.8" hidden="false" customHeight="false" outlineLevel="0" collapsed="false">
      <c r="A15" s="17" t="n">
        <v>1</v>
      </c>
      <c r="B15" s="18" t="s">
        <v>36</v>
      </c>
      <c r="C15" s="18"/>
      <c r="D15" s="18"/>
      <c r="E15" s="18"/>
      <c r="F15" s="18"/>
      <c r="G15" s="18"/>
      <c r="H15" s="20" t="s">
        <v>176</v>
      </c>
      <c r="I15" s="20"/>
    </row>
    <row r="16" customFormat="false" ht="12.8" hidden="false" customHeight="false" outlineLevel="0" collapsed="false">
      <c r="A16" s="17" t="n">
        <v>2</v>
      </c>
      <c r="B16" s="18" t="s">
        <v>37</v>
      </c>
      <c r="C16" s="18"/>
      <c r="D16" s="18"/>
      <c r="E16" s="18"/>
      <c r="F16" s="18"/>
      <c r="G16" s="18"/>
      <c r="H16" s="20" t="s">
        <v>14</v>
      </c>
      <c r="I16" s="20"/>
    </row>
    <row r="17" customFormat="false" ht="12.8" hidden="false" customHeight="false" outlineLevel="0" collapsed="false">
      <c r="A17" s="17" t="n">
        <v>3</v>
      </c>
      <c r="B17" s="18" t="s">
        <v>38</v>
      </c>
      <c r="C17" s="18"/>
      <c r="D17" s="18"/>
      <c r="E17" s="18"/>
      <c r="F17" s="18"/>
      <c r="G17" s="18"/>
      <c r="H17" s="24" t="n">
        <v>1301</v>
      </c>
      <c r="I17" s="24"/>
    </row>
    <row r="18" customFormat="false" ht="12.8" hidden="false" customHeight="false" outlineLevel="0" collapsed="false">
      <c r="A18" s="17" t="n">
        <v>4</v>
      </c>
      <c r="B18" s="18" t="s">
        <v>39</v>
      </c>
      <c r="C18" s="18"/>
      <c r="D18" s="18"/>
      <c r="E18" s="18"/>
      <c r="F18" s="18"/>
      <c r="G18" s="18"/>
      <c r="H18" s="20" t="s">
        <v>177</v>
      </c>
      <c r="I18" s="20"/>
    </row>
    <row r="19" customFormat="false" ht="12.8" hidden="false" customHeight="false" outlineLevel="0" collapsed="false">
      <c r="A19" s="17" t="n">
        <v>5</v>
      </c>
      <c r="B19" s="18" t="s">
        <v>41</v>
      </c>
      <c r="C19" s="18"/>
      <c r="D19" s="18"/>
      <c r="E19" s="18"/>
      <c r="F19" s="18"/>
      <c r="G19" s="18"/>
      <c r="H19" s="25" t="n">
        <v>44256</v>
      </c>
      <c r="I19" s="25"/>
    </row>
    <row r="20" customFormat="false" ht="12.8" hidden="false" customHeight="false" outlineLevel="0" collapsed="false">
      <c r="A20" s="26"/>
      <c r="B20" s="26"/>
      <c r="C20" s="26"/>
      <c r="D20" s="26"/>
      <c r="E20" s="26"/>
      <c r="F20" s="26"/>
      <c r="G20" s="26"/>
      <c r="H20" s="26"/>
      <c r="I20" s="26"/>
    </row>
    <row r="21" customFormat="false" ht="12.8" hidden="false" customHeight="false" outlineLevel="0" collapsed="false">
      <c r="A21" s="16" t="s">
        <v>42</v>
      </c>
      <c r="B21" s="16"/>
      <c r="C21" s="16"/>
      <c r="D21" s="16"/>
      <c r="E21" s="16"/>
      <c r="F21" s="16"/>
      <c r="G21" s="16"/>
      <c r="H21" s="16"/>
      <c r="I21" s="16"/>
    </row>
    <row r="22" customFormat="false" ht="12.8" hidden="false" customHeight="false" outlineLevel="0" collapsed="false">
      <c r="A22" s="27" t="n">
        <v>1</v>
      </c>
      <c r="B22" s="27" t="s">
        <v>43</v>
      </c>
      <c r="C22" s="27"/>
      <c r="D22" s="27"/>
      <c r="E22" s="27"/>
      <c r="F22" s="27"/>
      <c r="G22" s="27"/>
      <c r="H22" s="27" t="s">
        <v>44</v>
      </c>
      <c r="I22" s="27" t="s">
        <v>45</v>
      </c>
    </row>
    <row r="23" customFormat="false" ht="12.8" hidden="false" customHeight="false" outlineLevel="0" collapsed="false">
      <c r="A23" s="27" t="s">
        <v>20</v>
      </c>
      <c r="B23" s="28" t="s">
        <v>46</v>
      </c>
      <c r="C23" s="28"/>
      <c r="D23" s="28"/>
      <c r="E23" s="28"/>
      <c r="F23" s="28"/>
      <c r="G23" s="28"/>
      <c r="H23" s="29"/>
      <c r="I23" s="30" t="n">
        <f aca="false">H17</f>
        <v>1301</v>
      </c>
    </row>
    <row r="24" customFormat="false" ht="12.8" hidden="false" customHeight="false" outlineLevel="0" collapsed="false">
      <c r="A24" s="27" t="s">
        <v>22</v>
      </c>
      <c r="B24" s="18" t="s">
        <v>47</v>
      </c>
      <c r="C24" s="18"/>
      <c r="D24" s="18"/>
      <c r="E24" s="18"/>
      <c r="F24" s="18"/>
      <c r="G24" s="18"/>
      <c r="H24" s="31"/>
      <c r="I24" s="32"/>
    </row>
    <row r="25" customFormat="false" ht="12.8" hidden="false" customHeight="false" outlineLevel="0" collapsed="false">
      <c r="A25" s="27" t="s">
        <v>25</v>
      </c>
      <c r="B25" s="18" t="s">
        <v>48</v>
      </c>
      <c r="C25" s="18"/>
      <c r="D25" s="18"/>
      <c r="E25" s="18"/>
      <c r="F25" s="18"/>
      <c r="G25" s="18"/>
      <c r="H25" s="31" t="n">
        <v>0.1</v>
      </c>
      <c r="I25" s="30" t="n">
        <f aca="false">I23*H25</f>
        <v>130.1</v>
      </c>
    </row>
    <row r="26" customFormat="false" ht="12.8" hidden="false" customHeight="false" outlineLevel="0" collapsed="false">
      <c r="A26" s="27" t="s">
        <v>27</v>
      </c>
      <c r="B26" s="18" t="s">
        <v>49</v>
      </c>
      <c r="C26" s="18"/>
      <c r="D26" s="18"/>
      <c r="E26" s="18"/>
      <c r="F26" s="18"/>
      <c r="G26" s="18"/>
      <c r="H26" s="31"/>
      <c r="I26" s="32"/>
    </row>
    <row r="27" customFormat="false" ht="12.8" hidden="false" customHeight="false" outlineLevel="0" collapsed="false">
      <c r="A27" s="27" t="s">
        <v>50</v>
      </c>
      <c r="B27" s="18" t="s">
        <v>51</v>
      </c>
      <c r="C27" s="18"/>
      <c r="D27" s="18"/>
      <c r="E27" s="18"/>
      <c r="F27" s="18"/>
      <c r="G27" s="18"/>
      <c r="H27" s="31"/>
      <c r="I27" s="32"/>
    </row>
    <row r="28" customFormat="false" ht="12.8" hidden="false" customHeight="false" outlineLevel="0" collapsed="false">
      <c r="A28" s="27" t="s">
        <v>52</v>
      </c>
      <c r="B28" s="18" t="s">
        <v>53</v>
      </c>
      <c r="C28" s="18"/>
      <c r="D28" s="18"/>
      <c r="E28" s="18"/>
      <c r="F28" s="18"/>
      <c r="G28" s="18"/>
      <c r="H28" s="31"/>
      <c r="I28" s="32"/>
    </row>
    <row r="29" customFormat="false" ht="12.8" hidden="false" customHeight="false" outlineLevel="0" collapsed="false">
      <c r="A29" s="27" t="s">
        <v>54</v>
      </c>
      <c r="B29" s="27"/>
      <c r="C29" s="27"/>
      <c r="D29" s="27"/>
      <c r="E29" s="27"/>
      <c r="F29" s="27"/>
      <c r="G29" s="27"/>
      <c r="H29" s="27"/>
      <c r="I29" s="33" t="n">
        <f aca="false">TRUNC(SUM(I23:I28),2)</f>
        <v>1431.1</v>
      </c>
    </row>
    <row r="30" customFormat="false" ht="12.8" hidden="false" customHeight="false" outlineLevel="0" collapsed="false">
      <c r="A30" s="34"/>
      <c r="B30" s="34"/>
      <c r="C30" s="34"/>
      <c r="D30" s="34"/>
      <c r="E30" s="34"/>
      <c r="F30" s="34"/>
      <c r="G30" s="34"/>
      <c r="H30" s="34"/>
      <c r="I30" s="35"/>
    </row>
    <row r="31" customFormat="false" ht="12.8" hidden="false" customHeight="false" outlineLevel="0" collapsed="false">
      <c r="A31" s="16" t="s">
        <v>55</v>
      </c>
      <c r="B31" s="16"/>
      <c r="C31" s="16"/>
      <c r="D31" s="16"/>
      <c r="E31" s="16"/>
      <c r="F31" s="16"/>
      <c r="G31" s="16"/>
      <c r="H31" s="16"/>
      <c r="I31" s="16"/>
    </row>
    <row r="32" customFormat="false" ht="12.8" hidden="false" customHeight="false" outlineLevel="0" collapsed="false">
      <c r="A32" s="27" t="s">
        <v>56</v>
      </c>
      <c r="B32" s="27"/>
      <c r="C32" s="27"/>
      <c r="D32" s="27"/>
      <c r="E32" s="27"/>
      <c r="F32" s="27"/>
      <c r="G32" s="27"/>
      <c r="H32" s="27" t="s">
        <v>44</v>
      </c>
      <c r="I32" s="27" t="s">
        <v>45</v>
      </c>
    </row>
    <row r="33" customFormat="false" ht="12.8" hidden="false" customHeight="false" outlineLevel="0" collapsed="false">
      <c r="A33" s="27" t="s">
        <v>20</v>
      </c>
      <c r="B33" s="18" t="s">
        <v>57</v>
      </c>
      <c r="C33" s="18"/>
      <c r="D33" s="18"/>
      <c r="E33" s="18"/>
      <c r="F33" s="18"/>
      <c r="G33" s="18"/>
      <c r="H33" s="36" t="n">
        <v>0.0833</v>
      </c>
      <c r="I33" s="32" t="n">
        <f aca="false">I29*H33</f>
        <v>119.21063</v>
      </c>
    </row>
    <row r="34" customFormat="false" ht="12.8" hidden="false" customHeight="false" outlineLevel="0" collapsed="false">
      <c r="A34" s="27" t="s">
        <v>22</v>
      </c>
      <c r="B34" s="18" t="s">
        <v>58</v>
      </c>
      <c r="C34" s="18"/>
      <c r="D34" s="18"/>
      <c r="E34" s="18"/>
      <c r="F34" s="18"/>
      <c r="G34" s="18"/>
      <c r="H34" s="37" t="n">
        <v>0.121</v>
      </c>
      <c r="I34" s="32" t="n">
        <f aca="false">$I$29*H34</f>
        <v>173.1631</v>
      </c>
    </row>
    <row r="35" customFormat="false" ht="12.8" hidden="false" customHeight="false" outlineLevel="0" collapsed="false">
      <c r="A35" s="27" t="s">
        <v>59</v>
      </c>
      <c r="B35" s="27"/>
      <c r="C35" s="27"/>
      <c r="D35" s="27"/>
      <c r="E35" s="27"/>
      <c r="F35" s="27"/>
      <c r="G35" s="27"/>
      <c r="H35" s="38" t="n">
        <f aca="false">TRUNC(SUM(H33:H34),4)</f>
        <v>0.2043</v>
      </c>
      <c r="I35" s="39" t="n">
        <f aca="false">TRUNC(SUM(I33:I34),2)</f>
        <v>292.37</v>
      </c>
    </row>
    <row r="36" customFormat="false" ht="12.8" hidden="false" customHeight="false" outlineLevel="0" collapsed="false">
      <c r="A36" s="40"/>
      <c r="B36" s="40"/>
      <c r="C36" s="40"/>
      <c r="D36" s="40"/>
      <c r="E36" s="40"/>
      <c r="F36" s="40"/>
      <c r="G36" s="40"/>
      <c r="H36" s="40"/>
      <c r="I36" s="40"/>
    </row>
    <row r="37" customFormat="false" ht="12.8" hidden="false" customHeight="false" outlineLevel="0" collapsed="false">
      <c r="A37" s="27" t="s">
        <v>60</v>
      </c>
      <c r="B37" s="27"/>
      <c r="C37" s="27"/>
      <c r="D37" s="27"/>
      <c r="E37" s="27"/>
      <c r="F37" s="27"/>
      <c r="G37" s="27"/>
      <c r="H37" s="27" t="s">
        <v>44</v>
      </c>
      <c r="I37" s="27" t="s">
        <v>45</v>
      </c>
    </row>
    <row r="38" customFormat="false" ht="12.8" hidden="false" customHeight="false" outlineLevel="0" collapsed="false">
      <c r="A38" s="27" t="s">
        <v>20</v>
      </c>
      <c r="B38" s="18" t="s">
        <v>61</v>
      </c>
      <c r="C38" s="18"/>
      <c r="D38" s="18"/>
      <c r="E38" s="18"/>
      <c r="F38" s="18"/>
      <c r="G38" s="18"/>
      <c r="H38" s="36" t="n">
        <v>0.2</v>
      </c>
      <c r="I38" s="32" t="n">
        <f aca="false">H38*($I$29+$I$35)</f>
        <v>344.694</v>
      </c>
    </row>
    <row r="39" customFormat="false" ht="12.8" hidden="false" customHeight="false" outlineLevel="0" collapsed="false">
      <c r="A39" s="27" t="s">
        <v>22</v>
      </c>
      <c r="B39" s="28" t="s">
        <v>62</v>
      </c>
      <c r="C39" s="28"/>
      <c r="D39" s="28"/>
      <c r="E39" s="28"/>
      <c r="F39" s="28"/>
      <c r="G39" s="28"/>
      <c r="H39" s="41" t="n">
        <v>0.025</v>
      </c>
      <c r="I39" s="30" t="n">
        <f aca="false">H39*($I$29+$I$35)</f>
        <v>43.08675</v>
      </c>
    </row>
    <row r="40" customFormat="false" ht="12.8" hidden="false" customHeight="false" outlineLevel="0" collapsed="false">
      <c r="A40" s="27" t="s">
        <v>25</v>
      </c>
      <c r="B40" s="28" t="s">
        <v>63</v>
      </c>
      <c r="C40" s="28"/>
      <c r="D40" s="28"/>
      <c r="E40" s="28"/>
      <c r="F40" s="28"/>
      <c r="G40" s="28"/>
      <c r="H40" s="41" t="n">
        <v>0.03</v>
      </c>
      <c r="I40" s="32" t="n">
        <f aca="false">H40*($I$29+$I$35)</f>
        <v>51.7041</v>
      </c>
    </row>
    <row r="41" customFormat="false" ht="12.8" hidden="false" customHeight="false" outlineLevel="0" collapsed="false">
      <c r="A41" s="27" t="s">
        <v>27</v>
      </c>
      <c r="B41" s="28" t="s">
        <v>64</v>
      </c>
      <c r="C41" s="28"/>
      <c r="D41" s="28"/>
      <c r="E41" s="28"/>
      <c r="F41" s="28"/>
      <c r="G41" s="28"/>
      <c r="H41" s="41" t="n">
        <v>0.015</v>
      </c>
      <c r="I41" s="30" t="n">
        <f aca="false">H41*($I$29+$I$35)</f>
        <v>25.85205</v>
      </c>
    </row>
    <row r="42" customFormat="false" ht="12.8" hidden="false" customHeight="false" outlineLevel="0" collapsed="false">
      <c r="A42" s="27" t="s">
        <v>50</v>
      </c>
      <c r="B42" s="28" t="s">
        <v>65</v>
      </c>
      <c r="C42" s="28"/>
      <c r="D42" s="28"/>
      <c r="E42" s="28"/>
      <c r="F42" s="28"/>
      <c r="G42" s="28"/>
      <c r="H42" s="41" t="n">
        <v>0.01</v>
      </c>
      <c r="I42" s="30" t="n">
        <f aca="false">H42*($I$29+$I$35)</f>
        <v>17.2347</v>
      </c>
    </row>
    <row r="43" customFormat="false" ht="12.8" hidden="false" customHeight="false" outlineLevel="0" collapsed="false">
      <c r="A43" s="27" t="s">
        <v>52</v>
      </c>
      <c r="B43" s="28" t="s">
        <v>66</v>
      </c>
      <c r="C43" s="28"/>
      <c r="D43" s="28"/>
      <c r="E43" s="28"/>
      <c r="F43" s="28"/>
      <c r="G43" s="28"/>
      <c r="H43" s="41" t="n">
        <v>0.006</v>
      </c>
      <c r="I43" s="30" t="n">
        <f aca="false">H43*($I$29+$I$35)</f>
        <v>10.34082</v>
      </c>
    </row>
    <row r="44" customFormat="false" ht="12.8" hidden="false" customHeight="false" outlineLevel="0" collapsed="false">
      <c r="A44" s="27" t="s">
        <v>67</v>
      </c>
      <c r="B44" s="28" t="s">
        <v>68</v>
      </c>
      <c r="C44" s="28"/>
      <c r="D44" s="28"/>
      <c r="E44" s="28"/>
      <c r="F44" s="28"/>
      <c r="G44" s="28"/>
      <c r="H44" s="41" t="n">
        <v>0.002</v>
      </c>
      <c r="I44" s="30" t="n">
        <f aca="false">H44*($I$29+$I$35)</f>
        <v>3.44694</v>
      </c>
    </row>
    <row r="45" customFormat="false" ht="12.8" hidden="false" customHeight="false" outlineLevel="0" collapsed="false">
      <c r="A45" s="27" t="s">
        <v>69</v>
      </c>
      <c r="B45" s="28" t="s">
        <v>70</v>
      </c>
      <c r="C45" s="28"/>
      <c r="D45" s="28"/>
      <c r="E45" s="28"/>
      <c r="F45" s="28"/>
      <c r="G45" s="28"/>
      <c r="H45" s="41" t="n">
        <v>0.08</v>
      </c>
      <c r="I45" s="30" t="n">
        <f aca="false">H45*($I$29+$I$35)</f>
        <v>137.8776</v>
      </c>
    </row>
    <row r="46" customFormat="false" ht="12.8" hidden="false" customHeight="false" outlineLevel="0" collapsed="false">
      <c r="A46" s="27" t="s">
        <v>71</v>
      </c>
      <c r="B46" s="27"/>
      <c r="C46" s="27"/>
      <c r="D46" s="27"/>
      <c r="E46" s="27"/>
      <c r="F46" s="27"/>
      <c r="G46" s="27"/>
      <c r="H46" s="38" t="n">
        <f aca="false">SUM(H38:H45)</f>
        <v>0.368</v>
      </c>
      <c r="I46" s="39" t="n">
        <f aca="false">TRUNC(SUM(I38:I45),2)</f>
        <v>634.23</v>
      </c>
    </row>
    <row r="47" customFormat="false" ht="12.8" hidden="false" customHeight="false" outlineLevel="0" collapsed="false">
      <c r="A47" s="42"/>
      <c r="B47" s="42"/>
      <c r="C47" s="42"/>
      <c r="D47" s="42"/>
      <c r="E47" s="42"/>
      <c r="F47" s="42"/>
      <c r="G47" s="42"/>
      <c r="H47" s="42"/>
      <c r="I47" s="42"/>
    </row>
    <row r="48" customFormat="false" ht="12.8" hidden="false" customHeight="false" outlineLevel="0" collapsed="false">
      <c r="A48" s="27" t="s">
        <v>72</v>
      </c>
      <c r="B48" s="27"/>
      <c r="C48" s="27"/>
      <c r="D48" s="27"/>
      <c r="E48" s="27"/>
      <c r="F48" s="27"/>
      <c r="G48" s="27"/>
      <c r="H48" s="38"/>
      <c r="I48" s="27" t="s">
        <v>45</v>
      </c>
    </row>
    <row r="49" customFormat="false" ht="12.75" hidden="false" customHeight="true" outlineLevel="0" collapsed="false">
      <c r="A49" s="27" t="s">
        <v>20</v>
      </c>
      <c r="B49" s="43" t="s">
        <v>73</v>
      </c>
      <c r="C49" s="43"/>
      <c r="D49" s="43"/>
      <c r="E49" s="43"/>
      <c r="F49" s="43"/>
      <c r="G49" s="43"/>
      <c r="H49" s="17" t="s">
        <v>74</v>
      </c>
      <c r="I49" s="44" t="n">
        <f aca="false">26*3.98*2-0.06*I23</f>
        <v>128.9</v>
      </c>
    </row>
    <row r="50" customFormat="false" ht="12.75" hidden="false" customHeight="true" outlineLevel="0" collapsed="false">
      <c r="A50" s="27" t="s">
        <v>22</v>
      </c>
      <c r="B50" s="43" t="s">
        <v>75</v>
      </c>
      <c r="C50" s="43"/>
      <c r="D50" s="43"/>
      <c r="E50" s="43"/>
      <c r="F50" s="43"/>
      <c r="G50" s="43"/>
      <c r="H50" s="17" t="s">
        <v>74</v>
      </c>
      <c r="I50" s="44" t="n">
        <f aca="false">(19.5*22)*0.9</f>
        <v>386.1</v>
      </c>
    </row>
    <row r="51" customFormat="false" ht="12.8" hidden="false" customHeight="false" outlineLevel="0" collapsed="false">
      <c r="A51" s="27" t="s">
        <v>25</v>
      </c>
      <c r="B51" s="45" t="s">
        <v>76</v>
      </c>
      <c r="C51" s="46"/>
      <c r="D51" s="46"/>
      <c r="E51" s="46"/>
      <c r="F51" s="46"/>
      <c r="G51" s="47"/>
      <c r="H51" s="17" t="s">
        <v>74</v>
      </c>
      <c r="I51" s="44" t="n">
        <v>16</v>
      </c>
    </row>
    <row r="52" customFormat="false" ht="12.8" hidden="false" customHeight="false" outlineLevel="0" collapsed="false">
      <c r="A52" s="27" t="s">
        <v>27</v>
      </c>
      <c r="B52" s="43" t="s">
        <v>77</v>
      </c>
      <c r="C52" s="43"/>
      <c r="D52" s="43"/>
      <c r="E52" s="43"/>
      <c r="F52" s="43"/>
      <c r="G52" s="43"/>
      <c r="H52" s="17" t="s">
        <v>74</v>
      </c>
      <c r="I52" s="44" t="n">
        <f aca="false">40/12</f>
        <v>3.33333333333333</v>
      </c>
    </row>
    <row r="53" customFormat="false" ht="12.8" hidden="false" customHeight="false" outlineLevel="0" collapsed="false">
      <c r="A53" s="27" t="s">
        <v>50</v>
      </c>
      <c r="B53" s="45"/>
      <c r="C53" s="46"/>
      <c r="D53" s="46"/>
      <c r="E53" s="46"/>
      <c r="F53" s="46"/>
      <c r="G53" s="47"/>
      <c r="H53" s="17"/>
      <c r="I53" s="44"/>
    </row>
    <row r="54" customFormat="false" ht="12.8" hidden="false" customHeight="false" outlineLevel="0" collapsed="false">
      <c r="A54" s="27" t="s">
        <v>52</v>
      </c>
      <c r="B54" s="43"/>
      <c r="C54" s="43"/>
      <c r="D54" s="43"/>
      <c r="E54" s="43"/>
      <c r="F54" s="43"/>
      <c r="G54" s="43"/>
      <c r="H54" s="17"/>
      <c r="I54" s="44"/>
    </row>
    <row r="55" customFormat="false" ht="12.75" hidden="false" customHeight="true" outlineLevel="0" collapsed="false">
      <c r="A55" s="27" t="s">
        <v>67</v>
      </c>
      <c r="B55" s="43"/>
      <c r="C55" s="43"/>
      <c r="D55" s="43"/>
      <c r="E55" s="43"/>
      <c r="F55" s="43"/>
      <c r="G55" s="43"/>
      <c r="H55" s="17" t="s">
        <v>74</v>
      </c>
      <c r="I55" s="44"/>
    </row>
    <row r="56" customFormat="false" ht="12.8" hidden="false" customHeight="false" outlineLevel="0" collapsed="false">
      <c r="A56" s="27" t="s">
        <v>78</v>
      </c>
      <c r="B56" s="27"/>
      <c r="C56" s="27"/>
      <c r="D56" s="27"/>
      <c r="E56" s="27"/>
      <c r="F56" s="27"/>
      <c r="G56" s="27"/>
      <c r="H56" s="27"/>
      <c r="I56" s="39" t="n">
        <f aca="false">TRUNC(SUM(I49:I55),2)</f>
        <v>534.33</v>
      </c>
    </row>
    <row r="57" customFormat="false" ht="12.8" hidden="false" customHeight="false" outlineLevel="0" collapsed="false">
      <c r="A57" s="42"/>
      <c r="B57" s="42"/>
      <c r="C57" s="42"/>
      <c r="D57" s="42"/>
      <c r="E57" s="42"/>
      <c r="F57" s="42"/>
      <c r="G57" s="42"/>
      <c r="H57" s="42"/>
      <c r="I57" s="42"/>
    </row>
    <row r="58" customFormat="false" ht="12.8" hidden="false" customHeight="false" outlineLevel="0" collapsed="false">
      <c r="A58" s="48" t="s">
        <v>79</v>
      </c>
      <c r="B58" s="48"/>
      <c r="C58" s="48"/>
      <c r="D58" s="48"/>
      <c r="E58" s="48"/>
      <c r="F58" s="48"/>
      <c r="G58" s="48"/>
      <c r="H58" s="48"/>
      <c r="I58" s="48"/>
    </row>
    <row r="59" customFormat="false" ht="12.8" hidden="false" customHeight="false" outlineLevel="0" collapsed="false">
      <c r="A59" s="27" t="s">
        <v>80</v>
      </c>
      <c r="B59" s="27"/>
      <c r="C59" s="27"/>
      <c r="D59" s="27"/>
      <c r="E59" s="27"/>
      <c r="F59" s="27"/>
      <c r="G59" s="27"/>
      <c r="H59" s="27"/>
      <c r="I59" s="27" t="s">
        <v>45</v>
      </c>
    </row>
    <row r="60" customFormat="false" ht="12.8" hidden="false" customHeight="false" outlineLevel="0" collapsed="false">
      <c r="A60" s="27" t="s">
        <v>81</v>
      </c>
      <c r="B60" s="17" t="s">
        <v>82</v>
      </c>
      <c r="C60" s="17"/>
      <c r="D60" s="17"/>
      <c r="E60" s="17"/>
      <c r="F60" s="17"/>
      <c r="G60" s="17"/>
      <c r="H60" s="17"/>
      <c r="I60" s="32" t="n">
        <f aca="false">I35</f>
        <v>292.37</v>
      </c>
    </row>
    <row r="61" customFormat="false" ht="12.8" hidden="false" customHeight="false" outlineLevel="0" collapsed="false">
      <c r="A61" s="27" t="s">
        <v>83</v>
      </c>
      <c r="B61" s="17" t="s">
        <v>84</v>
      </c>
      <c r="C61" s="17"/>
      <c r="D61" s="17"/>
      <c r="E61" s="17"/>
      <c r="F61" s="17"/>
      <c r="G61" s="17"/>
      <c r="H61" s="17"/>
      <c r="I61" s="32" t="n">
        <f aca="false">I46</f>
        <v>634.23</v>
      </c>
    </row>
    <row r="62" customFormat="false" ht="12.8" hidden="false" customHeight="false" outlineLevel="0" collapsed="false">
      <c r="A62" s="27" t="s">
        <v>85</v>
      </c>
      <c r="B62" s="17" t="s">
        <v>86</v>
      </c>
      <c r="C62" s="17"/>
      <c r="D62" s="17"/>
      <c r="E62" s="17"/>
      <c r="F62" s="17"/>
      <c r="G62" s="17"/>
      <c r="H62" s="17"/>
      <c r="I62" s="32" t="n">
        <f aca="false">I56</f>
        <v>534.33</v>
      </c>
    </row>
    <row r="63" customFormat="false" ht="12.8" hidden="false" customHeight="false" outlineLevel="0" collapsed="false">
      <c r="A63" s="27" t="s">
        <v>87</v>
      </c>
      <c r="B63" s="27"/>
      <c r="C63" s="27"/>
      <c r="D63" s="27"/>
      <c r="E63" s="27"/>
      <c r="F63" s="27"/>
      <c r="G63" s="27"/>
      <c r="H63" s="27"/>
      <c r="I63" s="39" t="n">
        <f aca="false">TRUNC(SUM(I60:I62),2)</f>
        <v>1460.93</v>
      </c>
    </row>
    <row r="64" customFormat="false" ht="12.8" hidden="false" customHeight="false" outlineLevel="0" collapsed="false">
      <c r="A64" s="49"/>
      <c r="B64" s="49"/>
      <c r="C64" s="49"/>
      <c r="D64" s="49"/>
      <c r="E64" s="49"/>
      <c r="F64" s="49"/>
      <c r="G64" s="49"/>
      <c r="H64" s="49"/>
      <c r="I64" s="49"/>
    </row>
    <row r="65" customFormat="false" ht="12.8" hidden="false" customHeight="false" outlineLevel="0" collapsed="false">
      <c r="A65" s="16" t="s">
        <v>88</v>
      </c>
      <c r="B65" s="16"/>
      <c r="C65" s="16"/>
      <c r="D65" s="16"/>
      <c r="E65" s="16"/>
      <c r="F65" s="16"/>
      <c r="G65" s="16"/>
      <c r="H65" s="16"/>
      <c r="I65" s="16"/>
    </row>
    <row r="66" customFormat="false" ht="12.8" hidden="false" customHeight="false" outlineLevel="0" collapsed="false">
      <c r="A66" s="27" t="n">
        <v>3</v>
      </c>
      <c r="B66" s="27" t="s">
        <v>89</v>
      </c>
      <c r="C66" s="27"/>
      <c r="D66" s="27"/>
      <c r="E66" s="27"/>
      <c r="F66" s="27"/>
      <c r="G66" s="27"/>
      <c r="H66" s="27" t="s">
        <v>44</v>
      </c>
      <c r="I66" s="27" t="s">
        <v>45</v>
      </c>
    </row>
    <row r="67" customFormat="false" ht="12.8" hidden="false" customHeight="false" outlineLevel="0" collapsed="false">
      <c r="A67" s="27" t="s">
        <v>20</v>
      </c>
      <c r="B67" s="18" t="s">
        <v>90</v>
      </c>
      <c r="C67" s="18"/>
      <c r="D67" s="18"/>
      <c r="E67" s="18"/>
      <c r="F67" s="18"/>
      <c r="G67" s="18"/>
      <c r="H67" s="50" t="n">
        <f aca="false">((1/12)*0.05)</f>
        <v>0.00416666666666667</v>
      </c>
      <c r="I67" s="32" t="n">
        <f aca="false">H67*$I$29</f>
        <v>5.96291666666667</v>
      </c>
    </row>
    <row r="68" customFormat="false" ht="12.8" hidden="false" customHeight="false" outlineLevel="0" collapsed="false">
      <c r="A68" s="27" t="s">
        <v>22</v>
      </c>
      <c r="B68" s="18" t="s">
        <v>91</v>
      </c>
      <c r="C68" s="18"/>
      <c r="D68" s="18"/>
      <c r="E68" s="18"/>
      <c r="F68" s="18"/>
      <c r="G68" s="18"/>
      <c r="H68" s="50" t="n">
        <f aca="false">H67*0.08</f>
        <v>0.000333333333333333</v>
      </c>
      <c r="I68" s="32" t="n">
        <f aca="false">H68*$I$29</f>
        <v>0.477033333333333</v>
      </c>
    </row>
    <row r="69" customFormat="false" ht="12.8" hidden="false" customHeight="false" outlineLevel="0" collapsed="false">
      <c r="A69" s="27" t="s">
        <v>25</v>
      </c>
      <c r="B69" s="18" t="s">
        <v>92</v>
      </c>
      <c r="C69" s="18"/>
      <c r="D69" s="18"/>
      <c r="E69" s="18"/>
      <c r="F69" s="18"/>
      <c r="G69" s="18"/>
      <c r="H69" s="50" t="n">
        <v>0.02</v>
      </c>
      <c r="I69" s="32" t="n">
        <f aca="false">H69*$I$29</f>
        <v>28.622</v>
      </c>
    </row>
    <row r="70" customFormat="false" ht="12.8" hidden="false" customHeight="false" outlineLevel="0" collapsed="false">
      <c r="A70" s="27" t="s">
        <v>27</v>
      </c>
      <c r="B70" s="18" t="s">
        <v>93</v>
      </c>
      <c r="C70" s="18"/>
      <c r="D70" s="18"/>
      <c r="E70" s="18"/>
      <c r="F70" s="18"/>
      <c r="G70" s="18"/>
      <c r="H70" s="50" t="n">
        <v>0.0194</v>
      </c>
      <c r="I70" s="32" t="n">
        <f aca="false">H70*$I$29</f>
        <v>27.76334</v>
      </c>
    </row>
    <row r="71" customFormat="false" ht="12.8" hidden="false" customHeight="false" outlineLevel="0" collapsed="false">
      <c r="A71" s="27" t="s">
        <v>50</v>
      </c>
      <c r="B71" s="18" t="s">
        <v>94</v>
      </c>
      <c r="C71" s="18"/>
      <c r="D71" s="18"/>
      <c r="E71" s="18"/>
      <c r="F71" s="18"/>
      <c r="G71" s="18"/>
      <c r="H71" s="50" t="n">
        <f aca="false">H70*H46</f>
        <v>0.0071392</v>
      </c>
      <c r="I71" s="32" t="n">
        <f aca="false">H71*$I$29</f>
        <v>10.21690912</v>
      </c>
    </row>
    <row r="72" customFormat="false" ht="12.8" hidden="false" customHeight="false" outlineLevel="0" collapsed="false">
      <c r="A72" s="27" t="s">
        <v>52</v>
      </c>
      <c r="B72" s="18" t="s">
        <v>95</v>
      </c>
      <c r="C72" s="18"/>
      <c r="D72" s="18"/>
      <c r="E72" s="18"/>
      <c r="F72" s="18"/>
      <c r="G72" s="18"/>
      <c r="H72" s="50" t="n">
        <v>0.02</v>
      </c>
      <c r="I72" s="32" t="n">
        <f aca="false">H72*$I$29</f>
        <v>28.622</v>
      </c>
    </row>
    <row r="73" customFormat="false" ht="12.8" hidden="false" customHeight="false" outlineLevel="0" collapsed="false">
      <c r="A73" s="27" t="s">
        <v>96</v>
      </c>
      <c r="B73" s="27"/>
      <c r="C73" s="27"/>
      <c r="D73" s="27"/>
      <c r="E73" s="27"/>
      <c r="F73" s="27"/>
      <c r="G73" s="27"/>
      <c r="H73" s="38" t="n">
        <f aca="false">TRUNC(SUM(H67:H72),4)</f>
        <v>0.071</v>
      </c>
      <c r="I73" s="39" t="n">
        <f aca="false">TRUNC(SUM(I67:I72),2)</f>
        <v>101.66</v>
      </c>
    </row>
    <row r="74" customFormat="false" ht="12.8" hidden="false" customHeight="false" outlineLevel="0" collapsed="false">
      <c r="A74" s="51"/>
      <c r="B74" s="51"/>
      <c r="C74" s="51"/>
      <c r="D74" s="51"/>
      <c r="E74" s="51"/>
      <c r="F74" s="51"/>
      <c r="G74" s="51"/>
      <c r="H74" s="51"/>
      <c r="I74" s="51"/>
    </row>
    <row r="75" customFormat="false" ht="12.8" hidden="false" customHeight="false" outlineLevel="0" collapsed="false">
      <c r="A75" s="16" t="s">
        <v>97</v>
      </c>
      <c r="B75" s="16"/>
      <c r="C75" s="16"/>
      <c r="D75" s="16"/>
      <c r="E75" s="16"/>
      <c r="F75" s="16"/>
      <c r="G75" s="16"/>
      <c r="H75" s="16"/>
      <c r="I75" s="16"/>
    </row>
    <row r="76" customFormat="false" ht="12.8" hidden="false" customHeight="false" outlineLevel="0" collapsed="false">
      <c r="A76" s="27" t="s">
        <v>98</v>
      </c>
      <c r="B76" s="27"/>
      <c r="C76" s="27"/>
      <c r="D76" s="27"/>
      <c r="E76" s="27"/>
      <c r="F76" s="27"/>
      <c r="G76" s="27"/>
      <c r="H76" s="27" t="s">
        <v>44</v>
      </c>
      <c r="I76" s="27" t="s">
        <v>45</v>
      </c>
    </row>
    <row r="77" customFormat="false" ht="12.8" hidden="false" customHeight="false" outlineLevel="0" collapsed="false">
      <c r="A77" s="27" t="s">
        <v>20</v>
      </c>
      <c r="B77" s="18" t="s">
        <v>99</v>
      </c>
      <c r="C77" s="18"/>
      <c r="D77" s="18"/>
      <c r="E77" s="18"/>
      <c r="F77" s="18"/>
      <c r="G77" s="18"/>
      <c r="H77" s="52"/>
      <c r="I77" s="53" t="n">
        <f aca="false">H77*$I$29</f>
        <v>0</v>
      </c>
    </row>
    <row r="78" customFormat="false" ht="12.8" hidden="false" customHeight="false" outlineLevel="0" collapsed="false">
      <c r="A78" s="27" t="s">
        <v>22</v>
      </c>
      <c r="B78" s="18" t="s">
        <v>100</v>
      </c>
      <c r="C78" s="18"/>
      <c r="D78" s="18"/>
      <c r="E78" s="18"/>
      <c r="F78" s="18"/>
      <c r="G78" s="18"/>
      <c r="H78" s="36" t="n">
        <f aca="false">2.96/30/12</f>
        <v>0.00822222222222222</v>
      </c>
      <c r="I78" s="32" t="n">
        <f aca="false">H78*$I$29</f>
        <v>11.7668222222222</v>
      </c>
    </row>
    <row r="79" customFormat="false" ht="12.8" hidden="false" customHeight="false" outlineLevel="0" collapsed="false">
      <c r="A79" s="27" t="s">
        <v>25</v>
      </c>
      <c r="B79" s="18" t="s">
        <v>101</v>
      </c>
      <c r="C79" s="18"/>
      <c r="D79" s="18"/>
      <c r="E79" s="18"/>
      <c r="F79" s="18"/>
      <c r="G79" s="18"/>
      <c r="H79" s="36" t="n">
        <f aca="false">5/30/12*0.015</f>
        <v>0.000208333333333333</v>
      </c>
      <c r="I79" s="32" t="n">
        <f aca="false">H79*$I$29</f>
        <v>0.298145833333333</v>
      </c>
    </row>
    <row r="80" customFormat="false" ht="12.8" hidden="false" customHeight="false" outlineLevel="0" collapsed="false">
      <c r="A80" s="27" t="s">
        <v>27</v>
      </c>
      <c r="B80" s="18" t="s">
        <v>102</v>
      </c>
      <c r="C80" s="18"/>
      <c r="D80" s="18"/>
      <c r="E80" s="18"/>
      <c r="F80" s="18"/>
      <c r="G80" s="18"/>
      <c r="H80" s="36" t="n">
        <f aca="false">15/30/12*0.0078</f>
        <v>0.000325</v>
      </c>
      <c r="I80" s="32" t="n">
        <f aca="false">H80*$I$29</f>
        <v>0.4651075</v>
      </c>
    </row>
    <row r="81" customFormat="false" ht="12.8" hidden="false" customHeight="false" outlineLevel="0" collapsed="false">
      <c r="A81" s="27" t="s">
        <v>50</v>
      </c>
      <c r="B81" s="18" t="s">
        <v>103</v>
      </c>
      <c r="C81" s="18"/>
      <c r="D81" s="18"/>
      <c r="E81" s="18"/>
      <c r="F81" s="18"/>
      <c r="G81" s="18"/>
      <c r="H81" s="36" t="n">
        <f aca="false">4*0.4833*0.0032</f>
        <v>0.00618624</v>
      </c>
      <c r="I81" s="32" t="n">
        <f aca="false">H81*$I$29</f>
        <v>8.853128064</v>
      </c>
    </row>
    <row r="82" customFormat="false" ht="12.8" hidden="false" customHeight="false" outlineLevel="0" collapsed="false">
      <c r="A82" s="27" t="s">
        <v>52</v>
      </c>
      <c r="B82" s="18" t="s">
        <v>104</v>
      </c>
      <c r="C82" s="18"/>
      <c r="D82" s="18"/>
      <c r="E82" s="18"/>
      <c r="F82" s="18"/>
      <c r="G82" s="18"/>
      <c r="H82" s="36"/>
      <c r="I82" s="32"/>
    </row>
    <row r="83" customFormat="false" ht="12.8" hidden="false" customHeight="false" outlineLevel="0" collapsed="false">
      <c r="A83" s="27" t="s">
        <v>105</v>
      </c>
      <c r="B83" s="27"/>
      <c r="C83" s="27"/>
      <c r="D83" s="27"/>
      <c r="E83" s="27"/>
      <c r="F83" s="27"/>
      <c r="G83" s="27"/>
      <c r="H83" s="38" t="n">
        <f aca="false">TRUNC(SUM(H77:H82),4)</f>
        <v>0.0149</v>
      </c>
      <c r="I83" s="39" t="n">
        <f aca="false">TRUNC(SUM(I77:I82),2)</f>
        <v>21.38</v>
      </c>
    </row>
    <row r="84" customFormat="false" ht="12.8" hidden="false" customHeight="false" outlineLevel="0" collapsed="false">
      <c r="A84" s="54"/>
      <c r="B84" s="54"/>
      <c r="C84" s="54"/>
      <c r="D84" s="54"/>
      <c r="E84" s="54"/>
      <c r="F84" s="54"/>
      <c r="G84" s="54"/>
      <c r="H84" s="54"/>
      <c r="I84" s="54"/>
    </row>
    <row r="85" customFormat="false" ht="12.8" hidden="false" customHeight="false" outlineLevel="0" collapsed="false">
      <c r="A85" s="27" t="s">
        <v>106</v>
      </c>
      <c r="B85" s="27"/>
      <c r="C85" s="27"/>
      <c r="D85" s="27"/>
      <c r="E85" s="27"/>
      <c r="F85" s="27"/>
      <c r="G85" s="27"/>
      <c r="H85" s="27" t="s">
        <v>44</v>
      </c>
      <c r="I85" s="27" t="s">
        <v>45</v>
      </c>
    </row>
    <row r="86" customFormat="false" ht="12.8" hidden="false" customHeight="false" outlineLevel="0" collapsed="false">
      <c r="A86" s="27" t="s">
        <v>20</v>
      </c>
      <c r="B86" s="18" t="s">
        <v>107</v>
      </c>
      <c r="C86" s="18"/>
      <c r="D86" s="18"/>
      <c r="E86" s="18"/>
      <c r="F86" s="18"/>
      <c r="G86" s="18"/>
      <c r="H86" s="36" t="n">
        <v>0</v>
      </c>
      <c r="I86" s="55" t="n">
        <f aca="false">$I$29*H86</f>
        <v>0</v>
      </c>
    </row>
    <row r="87" customFormat="false" ht="12.8" hidden="false" customHeight="false" outlineLevel="0" collapsed="false">
      <c r="A87" s="27" t="s">
        <v>108</v>
      </c>
      <c r="B87" s="27"/>
      <c r="C87" s="27"/>
      <c r="D87" s="27"/>
      <c r="E87" s="27"/>
      <c r="F87" s="27"/>
      <c r="G87" s="27"/>
      <c r="H87" s="38" t="n">
        <f aca="false">TRUNC(SUM(H86),4)</f>
        <v>0</v>
      </c>
      <c r="I87" s="39" t="n">
        <f aca="false">TRUNC(SUM(I86),2)</f>
        <v>0</v>
      </c>
    </row>
    <row r="88" customFormat="false" ht="12.8" hidden="false" customHeight="false" outlineLevel="0" collapsed="false">
      <c r="A88" s="56"/>
      <c r="B88" s="56"/>
      <c r="C88" s="56"/>
      <c r="D88" s="56"/>
      <c r="E88" s="56"/>
      <c r="F88" s="56"/>
      <c r="G88" s="56"/>
      <c r="H88" s="56"/>
      <c r="I88" s="56"/>
    </row>
    <row r="89" customFormat="false" ht="12.8" hidden="false" customHeight="false" outlineLevel="0" collapsed="false">
      <c r="A89" s="48" t="s">
        <v>109</v>
      </c>
      <c r="B89" s="48"/>
      <c r="C89" s="48"/>
      <c r="D89" s="48"/>
      <c r="E89" s="48"/>
      <c r="F89" s="48"/>
      <c r="G89" s="48"/>
      <c r="H89" s="48"/>
      <c r="I89" s="48"/>
    </row>
    <row r="90" customFormat="false" ht="12.8" hidden="false" customHeight="false" outlineLevel="0" collapsed="false">
      <c r="A90" s="27" t="s">
        <v>110</v>
      </c>
      <c r="B90" s="27"/>
      <c r="C90" s="27"/>
      <c r="D90" s="27"/>
      <c r="E90" s="27"/>
      <c r="F90" s="27"/>
      <c r="G90" s="27"/>
      <c r="H90" s="27"/>
      <c r="I90" s="27" t="s">
        <v>45</v>
      </c>
    </row>
    <row r="91" customFormat="false" ht="12.8" hidden="false" customHeight="false" outlineLevel="0" collapsed="false">
      <c r="A91" s="27" t="s">
        <v>111</v>
      </c>
      <c r="B91" s="17" t="s">
        <v>112</v>
      </c>
      <c r="C91" s="17"/>
      <c r="D91" s="17"/>
      <c r="E91" s="17"/>
      <c r="F91" s="17"/>
      <c r="G91" s="17"/>
      <c r="H91" s="17"/>
      <c r="I91" s="32" t="n">
        <f aca="false">I83</f>
        <v>21.38</v>
      </c>
    </row>
    <row r="92" customFormat="false" ht="12.8" hidden="false" customHeight="false" outlineLevel="0" collapsed="false">
      <c r="A92" s="27" t="s">
        <v>113</v>
      </c>
      <c r="B92" s="17" t="s">
        <v>114</v>
      </c>
      <c r="C92" s="17"/>
      <c r="D92" s="17"/>
      <c r="E92" s="17"/>
      <c r="F92" s="17"/>
      <c r="G92" s="17"/>
      <c r="H92" s="17"/>
      <c r="I92" s="32" t="n">
        <f aca="false">I87</f>
        <v>0</v>
      </c>
    </row>
    <row r="93" customFormat="false" ht="12.8" hidden="false" customHeight="false" outlineLevel="0" collapsed="false">
      <c r="A93" s="27" t="s">
        <v>115</v>
      </c>
      <c r="B93" s="27"/>
      <c r="C93" s="27"/>
      <c r="D93" s="27"/>
      <c r="E93" s="27"/>
      <c r="F93" s="27"/>
      <c r="G93" s="27"/>
      <c r="H93" s="27"/>
      <c r="I93" s="39" t="n">
        <f aca="false">TRUNC(SUM(I91:I92),2)</f>
        <v>21.38</v>
      </c>
    </row>
    <row r="94" customFormat="false" ht="12.8" hidden="false" customHeight="false" outlineLevel="0" collapsed="false">
      <c r="A94" s="49"/>
      <c r="B94" s="49"/>
      <c r="C94" s="49"/>
      <c r="D94" s="49"/>
      <c r="E94" s="49"/>
      <c r="F94" s="49"/>
      <c r="G94" s="49"/>
      <c r="H94" s="49"/>
      <c r="I94" s="49"/>
    </row>
    <row r="95" customFormat="false" ht="12.8" hidden="false" customHeight="false" outlineLevel="0" collapsed="false">
      <c r="A95" s="16" t="s">
        <v>116</v>
      </c>
      <c r="B95" s="16"/>
      <c r="C95" s="16"/>
      <c r="D95" s="16"/>
      <c r="E95" s="16"/>
      <c r="F95" s="16"/>
      <c r="G95" s="16"/>
      <c r="H95" s="16"/>
      <c r="I95" s="16"/>
    </row>
    <row r="96" customFormat="false" ht="12.8" hidden="false" customHeight="false" outlineLevel="0" collapsed="false">
      <c r="A96" s="27" t="n">
        <v>5</v>
      </c>
      <c r="B96" s="27" t="s">
        <v>117</v>
      </c>
      <c r="C96" s="27"/>
      <c r="D96" s="27"/>
      <c r="E96" s="27"/>
      <c r="F96" s="27"/>
      <c r="G96" s="27"/>
      <c r="H96" s="27"/>
      <c r="I96" s="27" t="s">
        <v>45</v>
      </c>
    </row>
    <row r="97" customFormat="false" ht="12.8" hidden="false" customHeight="false" outlineLevel="0" collapsed="false">
      <c r="A97" s="27" t="s">
        <v>20</v>
      </c>
      <c r="B97" s="57" t="s">
        <v>118</v>
      </c>
      <c r="C97" s="57"/>
      <c r="D97" s="57"/>
      <c r="E97" s="57"/>
      <c r="F97" s="57"/>
      <c r="G97" s="57"/>
      <c r="H97" s="17" t="s">
        <v>74</v>
      </c>
      <c r="I97" s="30" t="n">
        <f aca="false">Uniformes!K10</f>
        <v>95.94</v>
      </c>
    </row>
    <row r="98" customFormat="false" ht="12.8" hidden="false" customHeight="false" outlineLevel="0" collapsed="false">
      <c r="A98" s="27" t="s">
        <v>22</v>
      </c>
      <c r="B98" s="57" t="s">
        <v>119</v>
      </c>
      <c r="C98" s="57"/>
      <c r="D98" s="57"/>
      <c r="E98" s="57"/>
      <c r="F98" s="57"/>
      <c r="G98" s="57"/>
      <c r="H98" s="17" t="s">
        <v>74</v>
      </c>
      <c r="I98" s="30"/>
    </row>
    <row r="99" customFormat="false" ht="12.8" hidden="false" customHeight="false" outlineLevel="0" collapsed="false">
      <c r="A99" s="58" t="s">
        <v>25</v>
      </c>
      <c r="B99" s="43" t="s">
        <v>120</v>
      </c>
      <c r="C99" s="43"/>
      <c r="D99" s="43"/>
      <c r="E99" s="43"/>
      <c r="F99" s="43"/>
      <c r="G99" s="43"/>
      <c r="H99" s="17" t="s">
        <v>74</v>
      </c>
      <c r="I99" s="30" t="n">
        <f aca="false">EPIs!K28</f>
        <v>116.301666666667</v>
      </c>
    </row>
    <row r="100" customFormat="false" ht="12.8" hidden="false" customHeight="false" outlineLevel="0" collapsed="false">
      <c r="A100" s="58" t="s">
        <v>27</v>
      </c>
      <c r="B100" s="57" t="s">
        <v>53</v>
      </c>
      <c r="C100" s="57"/>
      <c r="D100" s="57"/>
      <c r="E100" s="57"/>
      <c r="F100" s="57"/>
      <c r="G100" s="57"/>
      <c r="H100" s="17" t="s">
        <v>74</v>
      </c>
      <c r="I100" s="30"/>
    </row>
    <row r="101" customFormat="false" ht="12.8" hidden="false" customHeight="false" outlineLevel="0" collapsed="false">
      <c r="A101" s="27" t="s">
        <v>121</v>
      </c>
      <c r="B101" s="27"/>
      <c r="C101" s="27"/>
      <c r="D101" s="27"/>
      <c r="E101" s="27"/>
      <c r="F101" s="27"/>
      <c r="G101" s="27"/>
      <c r="H101" s="38" t="s">
        <v>74</v>
      </c>
      <c r="I101" s="39" t="n">
        <f aca="false">TRUNC(SUM(I97:I100),2)</f>
        <v>212.24</v>
      </c>
    </row>
    <row r="102" customFormat="false" ht="12.8" hidden="false" customHeight="false" outlineLevel="0" collapsed="false">
      <c r="A102" s="49"/>
      <c r="B102" s="49"/>
      <c r="C102" s="49"/>
      <c r="D102" s="49"/>
      <c r="E102" s="49"/>
      <c r="F102" s="49"/>
      <c r="G102" s="49"/>
      <c r="H102" s="49"/>
      <c r="I102" s="49"/>
    </row>
    <row r="103" customFormat="false" ht="12.8" hidden="false" customHeight="false" outlineLevel="0" collapsed="false">
      <c r="A103" s="16" t="s">
        <v>122</v>
      </c>
      <c r="B103" s="16"/>
      <c r="C103" s="16"/>
      <c r="D103" s="16"/>
      <c r="E103" s="16"/>
      <c r="F103" s="16"/>
      <c r="G103" s="16"/>
      <c r="H103" s="16"/>
      <c r="I103" s="16"/>
    </row>
    <row r="104" customFormat="false" ht="12.8" hidden="false" customHeight="false" outlineLevel="0" collapsed="false">
      <c r="A104" s="27" t="n">
        <v>6</v>
      </c>
      <c r="B104" s="27" t="s">
        <v>123</v>
      </c>
      <c r="C104" s="27"/>
      <c r="D104" s="27"/>
      <c r="E104" s="27"/>
      <c r="F104" s="27"/>
      <c r="G104" s="27"/>
      <c r="H104" s="27" t="s">
        <v>44</v>
      </c>
      <c r="I104" s="27" t="s">
        <v>45</v>
      </c>
    </row>
    <row r="105" customFormat="false" ht="12.8" hidden="false" customHeight="false" outlineLevel="0" collapsed="false">
      <c r="A105" s="27" t="s">
        <v>20</v>
      </c>
      <c r="B105" s="18" t="s">
        <v>124</v>
      </c>
      <c r="C105" s="18"/>
      <c r="D105" s="18"/>
      <c r="E105" s="18"/>
      <c r="F105" s="18"/>
      <c r="G105" s="18"/>
      <c r="H105" s="59" t="n">
        <v>0.03</v>
      </c>
      <c r="I105" s="32" t="n">
        <f aca="false">H105*(I101+I93+I73+I63+I29)</f>
        <v>96.8193</v>
      </c>
    </row>
    <row r="106" customFormat="false" ht="12.8" hidden="false" customHeight="false" outlineLevel="0" collapsed="false">
      <c r="A106" s="27" t="s">
        <v>22</v>
      </c>
      <c r="B106" s="18" t="s">
        <v>125</v>
      </c>
      <c r="C106" s="18"/>
      <c r="D106" s="18"/>
      <c r="E106" s="18"/>
      <c r="F106" s="18"/>
      <c r="G106" s="18"/>
      <c r="H106" s="60" t="n">
        <v>0.0679</v>
      </c>
      <c r="I106" s="32" t="n">
        <f aca="false">(I105+(I101+I93+I73+I63+I29))*H106</f>
        <v>225.70837947</v>
      </c>
    </row>
    <row r="107" customFormat="false" ht="12.8" hidden="false" customHeight="false" outlineLevel="0" collapsed="false">
      <c r="A107" s="27" t="s">
        <v>25</v>
      </c>
      <c r="B107" s="61" t="s">
        <v>126</v>
      </c>
      <c r="C107" s="61"/>
      <c r="D107" s="61"/>
      <c r="E107" s="61"/>
      <c r="F107" s="61"/>
      <c r="G107" s="61"/>
      <c r="H107" s="31"/>
      <c r="I107" s="62"/>
    </row>
    <row r="108" customFormat="false" ht="12.8" hidden="false" customHeight="false" outlineLevel="0" collapsed="false">
      <c r="A108" s="27" t="s">
        <v>127</v>
      </c>
      <c r="B108" s="18" t="s">
        <v>128</v>
      </c>
      <c r="C108" s="18"/>
      <c r="D108" s="18"/>
      <c r="E108" s="18"/>
      <c r="F108" s="18"/>
      <c r="G108" s="18"/>
      <c r="H108" s="63" t="n">
        <v>0.0165</v>
      </c>
      <c r="I108" s="32" t="n">
        <f aca="false">H108*$I$118</f>
        <v>65.9967</v>
      </c>
    </row>
    <row r="109" customFormat="false" ht="12.8" hidden="false" customHeight="false" outlineLevel="0" collapsed="false">
      <c r="A109" s="27" t="s">
        <v>129</v>
      </c>
      <c r="B109" s="18" t="s">
        <v>130</v>
      </c>
      <c r="C109" s="18"/>
      <c r="D109" s="18"/>
      <c r="E109" s="18"/>
      <c r="F109" s="18"/>
      <c r="G109" s="18"/>
      <c r="H109" s="64" t="n">
        <v>0.076</v>
      </c>
      <c r="I109" s="32" t="n">
        <f aca="false">H109*$I$118</f>
        <v>303.9848</v>
      </c>
    </row>
    <row r="110" customFormat="false" ht="12.8" hidden="false" customHeight="false" outlineLevel="0" collapsed="false">
      <c r="A110" s="27" t="s">
        <v>131</v>
      </c>
      <c r="B110" s="18" t="s">
        <v>132</v>
      </c>
      <c r="C110" s="18"/>
      <c r="D110" s="18"/>
      <c r="E110" s="18"/>
      <c r="F110" s="18"/>
      <c r="G110" s="18"/>
      <c r="H110" s="65" t="n">
        <v>0.02</v>
      </c>
      <c r="I110" s="32" t="n">
        <f aca="false">H110*$I$118</f>
        <v>79.996</v>
      </c>
    </row>
    <row r="111" customFormat="false" ht="12.8" hidden="false" customHeight="false" outlineLevel="0" collapsed="false">
      <c r="A111" s="27" t="s">
        <v>133</v>
      </c>
      <c r="B111" s="27"/>
      <c r="C111" s="27"/>
      <c r="D111" s="27"/>
      <c r="E111" s="27"/>
      <c r="F111" s="27"/>
      <c r="G111" s="27"/>
      <c r="H111" s="66" t="n">
        <f aca="false">SUM(H105:H110)</f>
        <v>0.2104</v>
      </c>
      <c r="I111" s="39" t="n">
        <f aca="false">TRUNC(SUM(I105:I110),2)</f>
        <v>772.5</v>
      </c>
    </row>
    <row r="112" customFormat="false" ht="12.8" hidden="false" customHeight="false" outlineLevel="0" collapsed="false">
      <c r="A112" s="13"/>
      <c r="B112" s="22"/>
      <c r="C112" s="22"/>
      <c r="D112" s="22"/>
      <c r="E112" s="22"/>
      <c r="F112" s="22"/>
      <c r="G112" s="22"/>
      <c r="H112" s="22"/>
      <c r="I112" s="22"/>
    </row>
    <row r="113" customFormat="false" ht="12.8" hidden="false" customHeight="false" outlineLevel="0" collapsed="false">
      <c r="A113" s="67" t="s">
        <v>134</v>
      </c>
      <c r="B113" s="68" t="s">
        <v>135</v>
      </c>
      <c r="C113" s="68"/>
      <c r="D113" s="68"/>
      <c r="E113" s="68"/>
      <c r="F113" s="68"/>
      <c r="G113" s="68"/>
      <c r="H113" s="69" t="n">
        <f aca="false">TRUNC(H108+H109+H110,4)</f>
        <v>0.1125</v>
      </c>
      <c r="I113" s="70"/>
    </row>
    <row r="114" customFormat="false" ht="12.8" hidden="false" customHeight="false" outlineLevel="0" collapsed="false">
      <c r="A114" s="71"/>
      <c r="B114" s="72" t="n">
        <v>100</v>
      </c>
      <c r="C114" s="72"/>
      <c r="D114" s="72"/>
      <c r="E114" s="72"/>
      <c r="F114" s="72"/>
      <c r="G114" s="72"/>
      <c r="H114" s="73"/>
      <c r="I114" s="74"/>
    </row>
    <row r="115" customFormat="false" ht="12.8" hidden="false" customHeight="false" outlineLevel="0" collapsed="false">
      <c r="A115" s="75"/>
      <c r="B115" s="72"/>
      <c r="C115" s="72"/>
      <c r="D115" s="72"/>
      <c r="E115" s="72"/>
      <c r="F115" s="72"/>
      <c r="G115" s="72"/>
      <c r="H115" s="73"/>
      <c r="I115" s="74"/>
    </row>
    <row r="116" customFormat="false" ht="12.8" hidden="false" customHeight="false" outlineLevel="0" collapsed="false">
      <c r="A116" s="71" t="s">
        <v>136</v>
      </c>
      <c r="B116" s="72" t="s">
        <v>137</v>
      </c>
      <c r="C116" s="72"/>
      <c r="D116" s="72"/>
      <c r="E116" s="72"/>
      <c r="F116" s="72"/>
      <c r="G116" s="72"/>
      <c r="H116" s="73"/>
      <c r="I116" s="74" t="n">
        <f aca="false">TRUNC(I129+I105+I106,2)</f>
        <v>3549.83</v>
      </c>
    </row>
    <row r="117" customFormat="false" ht="12.8" hidden="false" customHeight="false" outlineLevel="0" collapsed="false">
      <c r="A117" s="71"/>
      <c r="B117" s="72"/>
      <c r="C117" s="72"/>
      <c r="D117" s="72"/>
      <c r="E117" s="72"/>
      <c r="F117" s="72"/>
      <c r="G117" s="72"/>
      <c r="H117" s="73"/>
      <c r="I117" s="74"/>
    </row>
    <row r="118" customFormat="false" ht="12.8" hidden="false" customHeight="false" outlineLevel="0" collapsed="false">
      <c r="A118" s="71" t="s">
        <v>138</v>
      </c>
      <c r="B118" s="72" t="s">
        <v>139</v>
      </c>
      <c r="C118" s="72"/>
      <c r="D118" s="72"/>
      <c r="E118" s="72"/>
      <c r="F118" s="72"/>
      <c r="G118" s="72"/>
      <c r="H118" s="73"/>
      <c r="I118" s="74" t="n">
        <f aca="false">TRUNC(I116/(1-H113),2)</f>
        <v>3999.8</v>
      </c>
    </row>
    <row r="119" customFormat="false" ht="12.8" hidden="false" customHeight="false" outlineLevel="0" collapsed="false">
      <c r="A119" s="71"/>
      <c r="B119" s="72"/>
      <c r="C119" s="72"/>
      <c r="D119" s="72"/>
      <c r="E119" s="72"/>
      <c r="F119" s="72"/>
      <c r="G119" s="72"/>
      <c r="H119" s="73"/>
      <c r="I119" s="74"/>
    </row>
    <row r="120" customFormat="false" ht="12.8" hidden="false" customHeight="false" outlineLevel="0" collapsed="false">
      <c r="A120" s="76"/>
      <c r="B120" s="77" t="s">
        <v>140</v>
      </c>
      <c r="C120" s="77"/>
      <c r="D120" s="77"/>
      <c r="E120" s="77"/>
      <c r="F120" s="77"/>
      <c r="G120" s="77"/>
      <c r="H120" s="78"/>
      <c r="I120" s="79" t="n">
        <f aca="false">TRUNC(I118-I116,2)</f>
        <v>449.97</v>
      </c>
    </row>
    <row r="121" customFormat="false" ht="12.8" hidden="false" customHeight="false" outlineLevel="0" collapsed="false">
      <c r="A121" s="13"/>
      <c r="B121" s="13"/>
      <c r="C121" s="13"/>
      <c r="D121" s="13"/>
      <c r="E121" s="13"/>
      <c r="F121" s="13"/>
      <c r="G121" s="13"/>
      <c r="H121" s="13"/>
      <c r="I121" s="80"/>
    </row>
    <row r="122" customFormat="false" ht="12.8" hidden="false" customHeight="false" outlineLevel="0" collapsed="false">
      <c r="A122" s="48" t="s">
        <v>141</v>
      </c>
      <c r="B122" s="48"/>
      <c r="C122" s="48"/>
      <c r="D122" s="48"/>
      <c r="E122" s="48"/>
      <c r="F122" s="48"/>
      <c r="G122" s="48"/>
      <c r="H122" s="48"/>
      <c r="I122" s="48"/>
    </row>
    <row r="123" customFormat="false" ht="12.8" hidden="false" customHeight="false" outlineLevel="0" collapsed="false">
      <c r="A123" s="27" t="s">
        <v>142</v>
      </c>
      <c r="B123" s="27"/>
      <c r="C123" s="27"/>
      <c r="D123" s="27"/>
      <c r="E123" s="27"/>
      <c r="F123" s="27"/>
      <c r="G123" s="27"/>
      <c r="H123" s="27"/>
      <c r="I123" s="27" t="s">
        <v>45</v>
      </c>
    </row>
    <row r="124" customFormat="false" ht="12.8" hidden="false" customHeight="false" outlineLevel="0" collapsed="false">
      <c r="A124" s="17" t="s">
        <v>20</v>
      </c>
      <c r="B124" s="81" t="str">
        <f aca="false">A21</f>
        <v>MÓDULO 1 - COMPOSIÇÃO DA REMUNERAÇÃO</v>
      </c>
      <c r="C124" s="81"/>
      <c r="D124" s="81"/>
      <c r="E124" s="81"/>
      <c r="F124" s="81"/>
      <c r="G124" s="81"/>
      <c r="H124" s="81"/>
      <c r="I124" s="32" t="n">
        <f aca="false">I29</f>
        <v>1431.1</v>
      </c>
    </row>
    <row r="125" customFormat="false" ht="12.8" hidden="false" customHeight="false" outlineLevel="0" collapsed="false">
      <c r="A125" s="17" t="s">
        <v>22</v>
      </c>
      <c r="B125" s="81" t="str">
        <f aca="false">A31</f>
        <v>MÓDULO 2 – ENCARGOS E BENEFÍCIOS ANUAIS, MENSAIS E DIÁRIOS</v>
      </c>
      <c r="C125" s="81"/>
      <c r="D125" s="81"/>
      <c r="E125" s="81"/>
      <c r="F125" s="81"/>
      <c r="G125" s="81"/>
      <c r="H125" s="81"/>
      <c r="I125" s="32" t="n">
        <f aca="false">I63</f>
        <v>1460.93</v>
      </c>
    </row>
    <row r="126" customFormat="false" ht="12.8" hidden="false" customHeight="false" outlineLevel="0" collapsed="false">
      <c r="A126" s="17" t="s">
        <v>25</v>
      </c>
      <c r="B126" s="81" t="str">
        <f aca="false">A65</f>
        <v>MÓDULO 3 – PROVISÃO PARA RESCISÃO</v>
      </c>
      <c r="C126" s="81"/>
      <c r="D126" s="81"/>
      <c r="E126" s="81"/>
      <c r="F126" s="81"/>
      <c r="G126" s="81"/>
      <c r="H126" s="81"/>
      <c r="I126" s="32" t="n">
        <f aca="false">I73</f>
        <v>101.66</v>
      </c>
    </row>
    <row r="127" customFormat="false" ht="12.8" hidden="false" customHeight="false" outlineLevel="0" collapsed="false">
      <c r="A127" s="17" t="s">
        <v>27</v>
      </c>
      <c r="B127" s="81" t="str">
        <f aca="false">A75</f>
        <v>MÓDULO 4 – CUSTO DE REPOSIÇÃO DO PROFISSIONAL AUSENTE</v>
      </c>
      <c r="C127" s="81"/>
      <c r="D127" s="81"/>
      <c r="E127" s="81"/>
      <c r="F127" s="81"/>
      <c r="G127" s="81"/>
      <c r="H127" s="81"/>
      <c r="I127" s="32" t="n">
        <f aca="false">I93</f>
        <v>21.38</v>
      </c>
    </row>
    <row r="128" customFormat="false" ht="12.8" hidden="false" customHeight="false" outlineLevel="0" collapsed="false">
      <c r="A128" s="17" t="s">
        <v>50</v>
      </c>
      <c r="B128" s="81" t="str">
        <f aca="false">A95</f>
        <v>MÓDULO 5 – INSUMOS DIVERSOS</v>
      </c>
      <c r="C128" s="81"/>
      <c r="D128" s="81"/>
      <c r="E128" s="81"/>
      <c r="F128" s="81"/>
      <c r="G128" s="81"/>
      <c r="H128" s="81"/>
      <c r="I128" s="32" t="n">
        <f aca="false">I101</f>
        <v>212.24</v>
      </c>
    </row>
    <row r="129" customFormat="false" ht="12.8" hidden="false" customHeight="false" outlineLevel="0" collapsed="false">
      <c r="A129" s="27"/>
      <c r="B129" s="27" t="s">
        <v>143</v>
      </c>
      <c r="C129" s="27"/>
      <c r="D129" s="27"/>
      <c r="E129" s="27"/>
      <c r="F129" s="27"/>
      <c r="G129" s="27"/>
      <c r="H129" s="27"/>
      <c r="I129" s="39" t="n">
        <f aca="false">TRUNC(SUM(I124:I128),2)</f>
        <v>3227.31</v>
      </c>
    </row>
    <row r="130" customFormat="false" ht="12.8" hidden="false" customHeight="false" outlineLevel="0" collapsed="false">
      <c r="A130" s="17" t="s">
        <v>52</v>
      </c>
      <c r="B130" s="81" t="str">
        <f aca="false">A103</f>
        <v>MÓDULO 6 – CUSTOS INDIRETOS, TRIBUTOS E LUCRO</v>
      </c>
      <c r="C130" s="81"/>
      <c r="D130" s="81"/>
      <c r="E130" s="81"/>
      <c r="F130" s="81"/>
      <c r="G130" s="81"/>
      <c r="H130" s="81"/>
      <c r="I130" s="55" t="n">
        <f aca="false">I111</f>
        <v>772.5</v>
      </c>
    </row>
    <row r="131" customFormat="false" ht="12.8" hidden="false" customHeight="false" outlineLevel="0" collapsed="false">
      <c r="A131" s="27" t="s">
        <v>144</v>
      </c>
      <c r="B131" s="27"/>
      <c r="C131" s="27"/>
      <c r="D131" s="27"/>
      <c r="E131" s="27"/>
      <c r="F131" s="27"/>
      <c r="G131" s="27"/>
      <c r="H131" s="27"/>
      <c r="I131" s="39" t="n">
        <f aca="false">TRUNC(SUM(I129:I130),2)</f>
        <v>3999.81</v>
      </c>
    </row>
    <row r="132" customFormat="false" ht="12.8" hidden="false" customHeight="false" outlineLevel="0" collapsed="false">
      <c r="I132" s="82"/>
    </row>
    <row r="133" customFormat="false" ht="12.8" hidden="true" customHeight="false" outlineLevel="0" collapsed="false">
      <c r="A133" s="13"/>
      <c r="B133" s="13" t="s">
        <v>151</v>
      </c>
      <c r="C133" s="13"/>
      <c r="D133" s="13"/>
      <c r="E133" s="13"/>
      <c r="F133" s="13"/>
      <c r="G133" s="13"/>
      <c r="H133" s="34"/>
      <c r="I133" s="34"/>
    </row>
    <row r="134" customFormat="false" ht="40.5" hidden="true" customHeight="true" outlineLevel="0" collapsed="false">
      <c r="A134" s="89" t="s">
        <v>152</v>
      </c>
      <c r="B134" s="89"/>
      <c r="C134" s="89" t="s">
        <v>153</v>
      </c>
      <c r="D134" s="89"/>
      <c r="E134" s="89" t="s">
        <v>154</v>
      </c>
      <c r="F134" s="89"/>
      <c r="G134" s="90" t="s">
        <v>155</v>
      </c>
      <c r="H134" s="89" t="s">
        <v>156</v>
      </c>
      <c r="I134" s="91" t="s">
        <v>45</v>
      </c>
    </row>
    <row r="135" customFormat="false" ht="12.8" hidden="true" customHeight="false" outlineLevel="0" collapsed="false">
      <c r="A135" s="92" t="s">
        <v>157</v>
      </c>
      <c r="B135" s="92"/>
      <c r="C135" s="93" t="s">
        <v>158</v>
      </c>
      <c r="D135" s="93"/>
      <c r="E135" s="94"/>
      <c r="F135" s="94"/>
      <c r="G135" s="95" t="s">
        <v>158</v>
      </c>
      <c r="H135" s="96"/>
      <c r="I135" s="97" t="n">
        <v>0</v>
      </c>
    </row>
    <row r="136" customFormat="false" ht="12.8" hidden="true" customHeight="false" outlineLevel="0" collapsed="false">
      <c r="A136" s="98" t="s">
        <v>159</v>
      </c>
      <c r="B136" s="98"/>
      <c r="C136" s="99" t="s">
        <v>158</v>
      </c>
      <c r="D136" s="99"/>
      <c r="E136" s="100"/>
      <c r="F136" s="100"/>
      <c r="G136" s="101" t="s">
        <v>158</v>
      </c>
      <c r="H136" s="102"/>
      <c r="I136" s="103" t="n">
        <v>0</v>
      </c>
    </row>
    <row r="137" customFormat="false" ht="12.8" hidden="true" customHeight="false" outlineLevel="0" collapsed="false">
      <c r="A137" s="98" t="s">
        <v>160</v>
      </c>
      <c r="B137" s="98"/>
      <c r="C137" s="99" t="s">
        <v>158</v>
      </c>
      <c r="D137" s="99"/>
      <c r="E137" s="100"/>
      <c r="F137" s="100"/>
      <c r="G137" s="101" t="s">
        <v>158</v>
      </c>
      <c r="H137" s="102"/>
      <c r="I137" s="103" t="n">
        <v>0</v>
      </c>
    </row>
    <row r="138" customFormat="false" ht="12.8" hidden="true" customHeight="false" outlineLevel="0" collapsed="false">
      <c r="A138" s="98" t="s">
        <v>161</v>
      </c>
      <c r="B138" s="98"/>
      <c r="C138" s="99" t="s">
        <v>158</v>
      </c>
      <c r="D138" s="99"/>
      <c r="E138" s="100"/>
      <c r="F138" s="100"/>
      <c r="G138" s="101" t="s">
        <v>158</v>
      </c>
      <c r="H138" s="102"/>
      <c r="I138" s="103" t="n">
        <v>0</v>
      </c>
    </row>
    <row r="139" customFormat="false" ht="12.8" hidden="true" customHeight="false" outlineLevel="0" collapsed="false">
      <c r="A139" s="104"/>
      <c r="B139" s="104"/>
      <c r="C139" s="100"/>
      <c r="D139" s="100"/>
      <c r="E139" s="100"/>
      <c r="F139" s="100"/>
      <c r="G139" s="105"/>
      <c r="H139" s="106"/>
      <c r="I139" s="103"/>
    </row>
    <row r="140" customFormat="false" ht="12.8" hidden="true" customHeight="false" outlineLevel="0" collapsed="false">
      <c r="A140" s="107"/>
      <c r="B140" s="107"/>
      <c r="C140" s="108"/>
      <c r="D140" s="108"/>
      <c r="E140" s="108"/>
      <c r="F140" s="108"/>
      <c r="G140" s="109"/>
      <c r="H140" s="110"/>
      <c r="I140" s="111"/>
    </row>
    <row r="141" customFormat="false" ht="12.8" hidden="true" customHeight="false" outlineLevel="0" collapsed="false">
      <c r="A141" s="112" t="s">
        <v>162</v>
      </c>
      <c r="B141" s="112"/>
      <c r="C141" s="112"/>
      <c r="D141" s="112"/>
      <c r="E141" s="112"/>
      <c r="F141" s="112"/>
      <c r="G141" s="112"/>
      <c r="H141" s="112"/>
      <c r="I141" s="113" t="n">
        <f aca="false">SUM(I139:I140)</f>
        <v>0</v>
      </c>
    </row>
    <row r="142" customFormat="false" ht="12.8" hidden="true" customHeight="false" outlineLevel="0" collapsed="false"/>
    <row r="143" customFormat="false" ht="12.8" hidden="true" customHeight="false" outlineLevel="0" collapsed="false">
      <c r="A143" s="13" t="s">
        <v>163</v>
      </c>
      <c r="B143" s="13" t="s">
        <v>164</v>
      </c>
      <c r="C143" s="13"/>
      <c r="D143" s="13"/>
      <c r="E143" s="13"/>
      <c r="F143" s="13"/>
      <c r="G143" s="13"/>
      <c r="H143" s="34"/>
      <c r="I143" s="34"/>
    </row>
    <row r="144" customFormat="false" ht="12.8" hidden="true" customHeight="false" outlineLevel="0" collapsed="false">
      <c r="A144" s="91" t="s">
        <v>165</v>
      </c>
      <c r="B144" s="91"/>
      <c r="C144" s="91"/>
      <c r="D144" s="91"/>
      <c r="E144" s="91"/>
      <c r="F144" s="91"/>
      <c r="G144" s="91"/>
      <c r="H144" s="91"/>
      <c r="I144" s="91"/>
    </row>
    <row r="145" customFormat="false" ht="12.8" hidden="true" customHeight="false" outlineLevel="0" collapsed="false">
      <c r="A145" s="114"/>
      <c r="B145" s="115" t="s">
        <v>166</v>
      </c>
      <c r="C145" s="115"/>
      <c r="D145" s="115"/>
      <c r="E145" s="115"/>
      <c r="F145" s="115"/>
      <c r="G145" s="115"/>
      <c r="H145" s="115"/>
      <c r="I145" s="91" t="s">
        <v>45</v>
      </c>
    </row>
    <row r="146" customFormat="false" ht="12.8" hidden="true" customHeight="false" outlineLevel="0" collapsed="false">
      <c r="A146" s="116" t="s">
        <v>20</v>
      </c>
      <c r="B146" s="117" t="s">
        <v>167</v>
      </c>
      <c r="C146" s="117"/>
      <c r="D146" s="117"/>
      <c r="E146" s="117"/>
      <c r="F146" s="117"/>
      <c r="G146" s="117"/>
      <c r="H146" s="117"/>
      <c r="I146" s="118" t="n">
        <f aca="false">I108</f>
        <v>65.9967</v>
      </c>
    </row>
    <row r="147" customFormat="false" ht="12.8" hidden="true" customHeight="false" outlineLevel="0" collapsed="false">
      <c r="A147" s="119" t="s">
        <v>22</v>
      </c>
      <c r="B147" s="81" t="s">
        <v>168</v>
      </c>
      <c r="C147" s="81"/>
      <c r="D147" s="81"/>
      <c r="E147" s="81"/>
      <c r="F147" s="81"/>
      <c r="G147" s="81"/>
      <c r="H147" s="81"/>
      <c r="I147" s="120" t="e">
        <f aca="false">#REF!</f>
        <v>#REF!</v>
      </c>
    </row>
    <row r="148" customFormat="false" ht="12.8" hidden="true" customHeight="false" outlineLevel="0" collapsed="false">
      <c r="A148" s="119" t="s">
        <v>25</v>
      </c>
      <c r="B148" s="121" t="s">
        <v>169</v>
      </c>
      <c r="C148" s="121"/>
      <c r="D148" s="121"/>
      <c r="E148" s="121"/>
      <c r="F148" s="121"/>
      <c r="G148" s="121"/>
      <c r="H148" s="121"/>
      <c r="I148" s="120" t="n">
        <f aca="false">I111</f>
        <v>772.5</v>
      </c>
    </row>
    <row r="149" customFormat="false" ht="12.8" hidden="true" customHeight="false" outlineLevel="0" collapsed="false">
      <c r="A149" s="114" t="s">
        <v>170</v>
      </c>
      <c r="B149" s="114"/>
      <c r="C149" s="114"/>
      <c r="D149" s="114"/>
      <c r="E149" s="114"/>
      <c r="F149" s="114"/>
      <c r="G149" s="114"/>
      <c r="H149" s="114"/>
      <c r="I149" s="113" t="e">
        <f aca="false">SUM(I146:I148)</f>
        <v>#REF!</v>
      </c>
    </row>
    <row r="150" customFormat="false" ht="12.8" hidden="true" customHeight="false" outlineLevel="0" collapsed="false">
      <c r="A150" s="13" t="s">
        <v>171</v>
      </c>
      <c r="B150" s="0" t="s">
        <v>172</v>
      </c>
    </row>
    <row r="151" customFormat="false" ht="12.8" hidden="true" customHeight="false" outlineLevel="0" collapsed="false"/>
    <row r="152" customFormat="false" ht="12.8" hidden="true" customHeight="false" outlineLevel="0" collapsed="false"/>
    <row r="153" customFormat="false" ht="12.8" hidden="false" customHeight="false" outlineLevel="0" collapsed="false">
      <c r="A153" s="83" t="s">
        <v>145</v>
      </c>
      <c r="B153" s="83" t="n">
        <f aca="false">I131/I23</f>
        <v>3.07441199077633</v>
      </c>
      <c r="C153" s="84"/>
    </row>
    <row r="154" customFormat="false" ht="12.8" hidden="false" customHeight="false" outlineLevel="0" collapsed="false">
      <c r="A154" s="85"/>
      <c r="B154" s="83"/>
      <c r="C154" s="84"/>
      <c r="E154" s="86"/>
    </row>
    <row r="155" customFormat="false" ht="12.8" hidden="false" customHeight="false" outlineLevel="0" collapsed="false">
      <c r="A155" s="83" t="s">
        <v>146</v>
      </c>
      <c r="B155" s="83"/>
      <c r="C155" s="85" t="n">
        <f aca="false">E12*'Aux Agr I'!I131</f>
        <v>31998.48</v>
      </c>
    </row>
    <row r="156" customFormat="false" ht="12.8" hidden="false" customHeight="false" outlineLevel="0" collapsed="false">
      <c r="A156" s="83" t="s">
        <v>147</v>
      </c>
      <c r="B156" s="83"/>
      <c r="C156" s="85" t="n">
        <f aca="false">H8*C155</f>
        <v>383981.76</v>
      </c>
      <c r="E156" s="87"/>
    </row>
    <row r="157" customFormat="false" ht="12.8" hidden="false" customHeight="false" outlineLevel="0" collapsed="false">
      <c r="A157" s="86"/>
      <c r="E157" s="88"/>
    </row>
    <row r="158" customFormat="false" ht="12.8" hidden="false" customHeight="false" outlineLevel="0" collapsed="false">
      <c r="A158" s="86"/>
    </row>
  </sheetData>
  <mergeCells count="164">
    <mergeCell ref="A1:I1"/>
    <mergeCell ref="A2:I2"/>
    <mergeCell ref="A4:I4"/>
    <mergeCell ref="B5:G5"/>
    <mergeCell ref="H5:I5"/>
    <mergeCell ref="B6:G6"/>
    <mergeCell ref="H6:I6"/>
    <mergeCell ref="B7:G7"/>
    <mergeCell ref="H7:I7"/>
    <mergeCell ref="B8:G8"/>
    <mergeCell ref="H8:I8"/>
    <mergeCell ref="A10:I10"/>
    <mergeCell ref="A11:B11"/>
    <mergeCell ref="C11:D11"/>
    <mergeCell ref="E11:I11"/>
    <mergeCell ref="A12:B12"/>
    <mergeCell ref="C12:D12"/>
    <mergeCell ref="E12:I12"/>
    <mergeCell ref="A14:I14"/>
    <mergeCell ref="B15:G15"/>
    <mergeCell ref="H15:I15"/>
    <mergeCell ref="B16:G16"/>
    <mergeCell ref="H16:I16"/>
    <mergeCell ref="B17:G17"/>
    <mergeCell ref="H17:I17"/>
    <mergeCell ref="B18:G18"/>
    <mergeCell ref="H18:I18"/>
    <mergeCell ref="B19:G19"/>
    <mergeCell ref="H19:I19"/>
    <mergeCell ref="A20:I20"/>
    <mergeCell ref="A21:I21"/>
    <mergeCell ref="B22:G22"/>
    <mergeCell ref="B23:G23"/>
    <mergeCell ref="B24:G24"/>
    <mergeCell ref="B25:G25"/>
    <mergeCell ref="B26:G26"/>
    <mergeCell ref="B27:G27"/>
    <mergeCell ref="B28:G28"/>
    <mergeCell ref="A29:H29"/>
    <mergeCell ref="A31:I31"/>
    <mergeCell ref="A32:G32"/>
    <mergeCell ref="B33:G33"/>
    <mergeCell ref="B34:G34"/>
    <mergeCell ref="A35:G35"/>
    <mergeCell ref="A36:I36"/>
    <mergeCell ref="A37:G37"/>
    <mergeCell ref="B38:G38"/>
    <mergeCell ref="B39:G39"/>
    <mergeCell ref="B40:G40"/>
    <mergeCell ref="B41:G41"/>
    <mergeCell ref="B42:G42"/>
    <mergeCell ref="B43:G43"/>
    <mergeCell ref="B44:G44"/>
    <mergeCell ref="B45:G45"/>
    <mergeCell ref="A46:G46"/>
    <mergeCell ref="A47:I47"/>
    <mergeCell ref="A48:G48"/>
    <mergeCell ref="B49:G49"/>
    <mergeCell ref="B50:G50"/>
    <mergeCell ref="B52:G52"/>
    <mergeCell ref="B54:G54"/>
    <mergeCell ref="B55:G55"/>
    <mergeCell ref="A56:H56"/>
    <mergeCell ref="A57:I57"/>
    <mergeCell ref="A58:I58"/>
    <mergeCell ref="A59:H59"/>
    <mergeCell ref="B60:H60"/>
    <mergeCell ref="B61:H61"/>
    <mergeCell ref="B62:H62"/>
    <mergeCell ref="A63:H63"/>
    <mergeCell ref="A64:I64"/>
    <mergeCell ref="A65:I65"/>
    <mergeCell ref="B66:G66"/>
    <mergeCell ref="B67:G67"/>
    <mergeCell ref="B68:G68"/>
    <mergeCell ref="B69:G69"/>
    <mergeCell ref="B70:G70"/>
    <mergeCell ref="B71:G71"/>
    <mergeCell ref="B72:G72"/>
    <mergeCell ref="A73:G73"/>
    <mergeCell ref="A74:I74"/>
    <mergeCell ref="A75:I75"/>
    <mergeCell ref="A76:G76"/>
    <mergeCell ref="B77:G77"/>
    <mergeCell ref="B78:G78"/>
    <mergeCell ref="B79:G79"/>
    <mergeCell ref="B80:G80"/>
    <mergeCell ref="B81:G81"/>
    <mergeCell ref="B82:G82"/>
    <mergeCell ref="A83:G83"/>
    <mergeCell ref="A84:I84"/>
    <mergeCell ref="A85:G85"/>
    <mergeCell ref="B86:G86"/>
    <mergeCell ref="A87:G87"/>
    <mergeCell ref="A88:I88"/>
    <mergeCell ref="A89:I89"/>
    <mergeCell ref="A90:H90"/>
    <mergeCell ref="B91:H91"/>
    <mergeCell ref="B92:H92"/>
    <mergeCell ref="A93:H93"/>
    <mergeCell ref="A94:I94"/>
    <mergeCell ref="A95:I95"/>
    <mergeCell ref="B96:G96"/>
    <mergeCell ref="B97:G97"/>
    <mergeCell ref="B98:G98"/>
    <mergeCell ref="B99:G99"/>
    <mergeCell ref="B100:G100"/>
    <mergeCell ref="A101:G101"/>
    <mergeCell ref="A102:I102"/>
    <mergeCell ref="A103:I103"/>
    <mergeCell ref="B104:G104"/>
    <mergeCell ref="B105:G105"/>
    <mergeCell ref="B106:G106"/>
    <mergeCell ref="B107:G107"/>
    <mergeCell ref="B108:G108"/>
    <mergeCell ref="B109:G109"/>
    <mergeCell ref="B110:G110"/>
    <mergeCell ref="A111:G111"/>
    <mergeCell ref="B112:I112"/>
    <mergeCell ref="B113:G113"/>
    <mergeCell ref="B114:G114"/>
    <mergeCell ref="B116:G116"/>
    <mergeCell ref="B118:G118"/>
    <mergeCell ref="B120:G120"/>
    <mergeCell ref="A122:I122"/>
    <mergeCell ref="A123:H123"/>
    <mergeCell ref="B124:H124"/>
    <mergeCell ref="B125:H125"/>
    <mergeCell ref="B126:H126"/>
    <mergeCell ref="B127:H127"/>
    <mergeCell ref="B128:H128"/>
    <mergeCell ref="B129:H129"/>
    <mergeCell ref="B130:H130"/>
    <mergeCell ref="A131:H131"/>
    <mergeCell ref="B133:G133"/>
    <mergeCell ref="A134:B134"/>
    <mergeCell ref="C134:D134"/>
    <mergeCell ref="E134:F134"/>
    <mergeCell ref="A135:B135"/>
    <mergeCell ref="C135:D135"/>
    <mergeCell ref="E135:F135"/>
    <mergeCell ref="A136:B136"/>
    <mergeCell ref="C136:D136"/>
    <mergeCell ref="E136:F136"/>
    <mergeCell ref="A137:B137"/>
    <mergeCell ref="C137:D137"/>
    <mergeCell ref="E137:F137"/>
    <mergeCell ref="A138:B138"/>
    <mergeCell ref="C138:D138"/>
    <mergeCell ref="E138:F138"/>
    <mergeCell ref="A139:B139"/>
    <mergeCell ref="C139:D139"/>
    <mergeCell ref="E139:F139"/>
    <mergeCell ref="A140:B140"/>
    <mergeCell ref="C140:D140"/>
    <mergeCell ref="E140:F140"/>
    <mergeCell ref="A141:H141"/>
    <mergeCell ref="B143:G143"/>
    <mergeCell ref="A144:I144"/>
    <mergeCell ref="B145:H145"/>
    <mergeCell ref="B146:H146"/>
    <mergeCell ref="B147:H147"/>
    <mergeCell ref="B148:H148"/>
    <mergeCell ref="A149:H149"/>
  </mergeCells>
  <printOptions headings="false" gridLines="false" gridLinesSet="true" horizontalCentered="false" verticalCentered="false"/>
  <pageMargins left="0.393055555555556" right="0.196527777777778" top="0.590277777777778" bottom="0.393055555555556"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58ED5"/>
    <pageSetUpPr fitToPage="false"/>
  </sheetPr>
  <dimension ref="A1:I1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1" activeCellId="0" sqref="J1"/>
    </sheetView>
  </sheetViews>
  <sheetFormatPr defaultColWidth="11.53515625" defaultRowHeight="12.8" zeroHeight="false" outlineLevelRow="0" outlineLevelCol="0"/>
  <cols>
    <col collapsed="false" customWidth="true" hidden="false" outlineLevel="0" max="1" min="1" style="0" width="10"/>
    <col collapsed="false" customWidth="true" hidden="false" outlineLevel="0" max="2" min="2" style="0" width="11.66"/>
    <col collapsed="false" customWidth="true" hidden="false" outlineLevel="0" max="3" min="3" style="0" width="15"/>
    <col collapsed="false" customWidth="true" hidden="false" outlineLevel="0" max="4" min="4" style="0" width="9.02"/>
    <col collapsed="false" customWidth="true" hidden="false" outlineLevel="0" max="5" min="5" style="0" width="15"/>
    <col collapsed="false" customWidth="true" hidden="false" outlineLevel="0" max="6" min="6" style="0" width="9.02"/>
    <col collapsed="false" customWidth="true" hidden="false" outlineLevel="0" max="7" min="7" style="0" width="19.14"/>
    <col collapsed="false" customWidth="true" hidden="false" outlineLevel="0" max="8" min="8" style="0" width="9.13"/>
    <col collapsed="false" customWidth="true" hidden="false" outlineLevel="0" max="9" min="9" style="0" width="13.89"/>
    <col collapsed="false" customWidth="true" hidden="false" outlineLevel="0" max="60" min="10" style="0" width="9.02"/>
  </cols>
  <sheetData>
    <row r="1" customFormat="false" ht="12.8" hidden="false" customHeight="false" outlineLevel="0" collapsed="false">
      <c r="A1" s="13"/>
      <c r="B1" s="13"/>
      <c r="C1" s="13"/>
      <c r="D1" s="13"/>
      <c r="E1" s="13"/>
      <c r="F1" s="13"/>
      <c r="G1" s="13"/>
      <c r="H1" s="13"/>
      <c r="I1" s="13"/>
    </row>
    <row r="2" customFormat="false" ht="12.8" hidden="false" customHeight="false" outlineLevel="0" collapsed="false">
      <c r="A2" s="14" t="s">
        <v>178</v>
      </c>
      <c r="B2" s="14"/>
      <c r="C2" s="14"/>
      <c r="D2" s="14"/>
      <c r="E2" s="14"/>
      <c r="F2" s="14"/>
      <c r="G2" s="14"/>
      <c r="H2" s="14"/>
      <c r="I2" s="14"/>
    </row>
    <row r="3" customFormat="false" ht="12.8" hidden="false" customHeight="false" outlineLevel="0" collapsed="false">
      <c r="A3" s="15"/>
      <c r="B3" s="15"/>
      <c r="C3" s="15"/>
      <c r="D3" s="15"/>
      <c r="E3" s="15"/>
      <c r="F3" s="15"/>
      <c r="G3" s="15"/>
      <c r="H3" s="15"/>
      <c r="I3" s="15"/>
    </row>
    <row r="4" customFormat="false" ht="12.8" hidden="false" customHeight="false" outlineLevel="0" collapsed="false">
      <c r="A4" s="16" t="s">
        <v>19</v>
      </c>
      <c r="B4" s="16"/>
      <c r="C4" s="16"/>
      <c r="D4" s="16"/>
      <c r="E4" s="16"/>
      <c r="F4" s="16"/>
      <c r="G4" s="16"/>
      <c r="H4" s="16"/>
      <c r="I4" s="16"/>
    </row>
    <row r="5" customFormat="false" ht="12.8" hidden="false" customHeight="false" outlineLevel="0" collapsed="false">
      <c r="A5" s="17" t="s">
        <v>20</v>
      </c>
      <c r="B5" s="18" t="s">
        <v>21</v>
      </c>
      <c r="C5" s="18"/>
      <c r="D5" s="18"/>
      <c r="E5" s="18"/>
      <c r="F5" s="18"/>
      <c r="G5" s="18"/>
      <c r="H5" s="19"/>
      <c r="I5" s="19"/>
    </row>
    <row r="6" customFormat="false" ht="12.8" hidden="false" customHeight="false" outlineLevel="0" collapsed="false">
      <c r="A6" s="17" t="s">
        <v>22</v>
      </c>
      <c r="B6" s="18" t="s">
        <v>23</v>
      </c>
      <c r="C6" s="18"/>
      <c r="D6" s="18"/>
      <c r="E6" s="18"/>
      <c r="F6" s="18"/>
      <c r="G6" s="18"/>
      <c r="H6" s="20" t="s">
        <v>24</v>
      </c>
      <c r="I6" s="20"/>
    </row>
    <row r="7" customFormat="false" ht="12.8" hidden="false" customHeight="false" outlineLevel="0" collapsed="false">
      <c r="A7" s="17" t="s">
        <v>25</v>
      </c>
      <c r="B7" s="18" t="s">
        <v>26</v>
      </c>
      <c r="C7" s="18"/>
      <c r="D7" s="18"/>
      <c r="E7" s="18"/>
      <c r="F7" s="18"/>
      <c r="G7" s="18"/>
      <c r="H7" s="21" t="n">
        <v>2021</v>
      </c>
      <c r="I7" s="21"/>
    </row>
    <row r="8" customFormat="false" ht="12.8" hidden="false" customHeight="false" outlineLevel="0" collapsed="false">
      <c r="A8" s="17" t="s">
        <v>27</v>
      </c>
      <c r="B8" s="18" t="s">
        <v>28</v>
      </c>
      <c r="C8" s="18"/>
      <c r="D8" s="18"/>
      <c r="E8" s="18"/>
      <c r="F8" s="18"/>
      <c r="G8" s="18"/>
      <c r="H8" s="21" t="n">
        <v>12</v>
      </c>
      <c r="I8" s="21"/>
    </row>
    <row r="9" customFormat="false" ht="12.8" hidden="false" customHeight="false" outlineLevel="0" collapsed="false">
      <c r="A9" s="13"/>
      <c r="B9" s="22"/>
      <c r="C9" s="22"/>
      <c r="D9" s="22"/>
      <c r="E9" s="22"/>
      <c r="F9" s="22"/>
      <c r="G9" s="22"/>
      <c r="H9" s="13"/>
      <c r="I9" s="13"/>
    </row>
    <row r="10" customFormat="false" ht="12.8" hidden="false" customHeight="false" outlineLevel="0" collapsed="false">
      <c r="A10" s="16" t="s">
        <v>29</v>
      </c>
      <c r="B10" s="16"/>
      <c r="C10" s="16"/>
      <c r="D10" s="16"/>
      <c r="E10" s="16"/>
      <c r="F10" s="16"/>
      <c r="G10" s="16"/>
      <c r="H10" s="16"/>
      <c r="I10" s="16"/>
    </row>
    <row r="11" customFormat="false" ht="12.8" hidden="false" customHeight="false" outlineLevel="0" collapsed="false">
      <c r="A11" s="17" t="s">
        <v>30</v>
      </c>
      <c r="B11" s="17"/>
      <c r="C11" s="17" t="s">
        <v>31</v>
      </c>
      <c r="D11" s="17"/>
      <c r="E11" s="17" t="s">
        <v>32</v>
      </c>
      <c r="F11" s="17"/>
      <c r="G11" s="17"/>
      <c r="H11" s="17"/>
      <c r="I11" s="17"/>
    </row>
    <row r="12" customFormat="false" ht="12.8" hidden="false" customHeight="false" outlineLevel="0" collapsed="false">
      <c r="A12" s="21" t="s">
        <v>179</v>
      </c>
      <c r="B12" s="21"/>
      <c r="C12" s="17" t="s">
        <v>34</v>
      </c>
      <c r="D12" s="17"/>
      <c r="E12" s="23" t="n">
        <f aca="false">Resumo!D10</f>
        <v>2</v>
      </c>
      <c r="F12" s="23"/>
      <c r="G12" s="23"/>
      <c r="H12" s="23"/>
      <c r="I12" s="23"/>
    </row>
    <row r="13" customFormat="false" ht="12.8" hidden="false" customHeight="false" outlineLevel="0" collapsed="false">
      <c r="A13" s="13"/>
      <c r="B13" s="22"/>
      <c r="C13" s="22"/>
      <c r="D13" s="22"/>
      <c r="E13" s="22"/>
      <c r="F13" s="22"/>
      <c r="G13" s="22"/>
      <c r="H13" s="13"/>
      <c r="I13" s="13"/>
    </row>
    <row r="14" customFormat="false" ht="12.8" hidden="false" customHeight="false" outlineLevel="0" collapsed="false">
      <c r="A14" s="16" t="s">
        <v>35</v>
      </c>
      <c r="B14" s="16"/>
      <c r="C14" s="16"/>
      <c r="D14" s="16"/>
      <c r="E14" s="16"/>
      <c r="F14" s="16"/>
      <c r="G14" s="16"/>
      <c r="H14" s="16"/>
      <c r="I14" s="16"/>
    </row>
    <row r="15" customFormat="false" ht="12.8" hidden="false" customHeight="false" outlineLevel="0" collapsed="false">
      <c r="A15" s="17" t="n">
        <v>1</v>
      </c>
      <c r="B15" s="18" t="s">
        <v>36</v>
      </c>
      <c r="C15" s="18"/>
      <c r="D15" s="18"/>
      <c r="E15" s="18"/>
      <c r="F15" s="18"/>
      <c r="G15" s="18"/>
      <c r="H15" s="20" t="s">
        <v>176</v>
      </c>
      <c r="I15" s="20"/>
    </row>
    <row r="16" customFormat="false" ht="12.8" hidden="false" customHeight="false" outlineLevel="0" collapsed="false">
      <c r="A16" s="17" t="n">
        <v>2</v>
      </c>
      <c r="B16" s="18" t="s">
        <v>37</v>
      </c>
      <c r="C16" s="18"/>
      <c r="D16" s="18"/>
      <c r="E16" s="18"/>
      <c r="F16" s="18"/>
      <c r="G16" s="18"/>
      <c r="H16" s="20" t="s">
        <v>14</v>
      </c>
      <c r="I16" s="20"/>
    </row>
    <row r="17" customFormat="false" ht="12.8" hidden="false" customHeight="false" outlineLevel="0" collapsed="false">
      <c r="A17" s="17" t="n">
        <v>3</v>
      </c>
      <c r="B17" s="18" t="s">
        <v>38</v>
      </c>
      <c r="C17" s="18"/>
      <c r="D17" s="18"/>
      <c r="E17" s="18"/>
      <c r="F17" s="18"/>
      <c r="G17" s="18"/>
      <c r="H17" s="24" t="n">
        <v>1301</v>
      </c>
      <c r="I17" s="24"/>
    </row>
    <row r="18" customFormat="false" ht="12.8" hidden="false" customHeight="false" outlineLevel="0" collapsed="false">
      <c r="A18" s="17" t="n">
        <v>4</v>
      </c>
      <c r="B18" s="18" t="s">
        <v>39</v>
      </c>
      <c r="C18" s="18"/>
      <c r="D18" s="18"/>
      <c r="E18" s="18"/>
      <c r="F18" s="18"/>
      <c r="G18" s="18"/>
      <c r="H18" s="20" t="s">
        <v>177</v>
      </c>
      <c r="I18" s="20"/>
    </row>
    <row r="19" customFormat="false" ht="12.8" hidden="false" customHeight="false" outlineLevel="0" collapsed="false">
      <c r="A19" s="17" t="n">
        <v>5</v>
      </c>
      <c r="B19" s="18" t="s">
        <v>41</v>
      </c>
      <c r="C19" s="18"/>
      <c r="D19" s="18"/>
      <c r="E19" s="18"/>
      <c r="F19" s="18"/>
      <c r="G19" s="18"/>
      <c r="H19" s="25" t="n">
        <v>44256</v>
      </c>
      <c r="I19" s="25"/>
    </row>
    <row r="20" customFormat="false" ht="12.8" hidden="false" customHeight="false" outlineLevel="0" collapsed="false">
      <c r="A20" s="26"/>
      <c r="B20" s="26"/>
      <c r="C20" s="26"/>
      <c r="D20" s="26"/>
      <c r="E20" s="26"/>
      <c r="F20" s="26"/>
      <c r="G20" s="26"/>
      <c r="H20" s="26"/>
      <c r="I20" s="26"/>
    </row>
    <row r="21" customFormat="false" ht="12.8" hidden="false" customHeight="false" outlineLevel="0" collapsed="false">
      <c r="A21" s="16" t="s">
        <v>42</v>
      </c>
      <c r="B21" s="16"/>
      <c r="C21" s="16"/>
      <c r="D21" s="16"/>
      <c r="E21" s="16"/>
      <c r="F21" s="16"/>
      <c r="G21" s="16"/>
      <c r="H21" s="16"/>
      <c r="I21" s="16"/>
    </row>
    <row r="22" customFormat="false" ht="12.8" hidden="false" customHeight="false" outlineLevel="0" collapsed="false">
      <c r="A22" s="27" t="n">
        <v>1</v>
      </c>
      <c r="B22" s="27" t="s">
        <v>43</v>
      </c>
      <c r="C22" s="27"/>
      <c r="D22" s="27"/>
      <c r="E22" s="27"/>
      <c r="F22" s="27"/>
      <c r="G22" s="27"/>
      <c r="H22" s="27" t="s">
        <v>44</v>
      </c>
      <c r="I22" s="27" t="s">
        <v>45</v>
      </c>
    </row>
    <row r="23" customFormat="false" ht="12.8" hidden="false" customHeight="false" outlineLevel="0" collapsed="false">
      <c r="A23" s="27" t="s">
        <v>20</v>
      </c>
      <c r="B23" s="28" t="s">
        <v>46</v>
      </c>
      <c r="C23" s="28"/>
      <c r="D23" s="28"/>
      <c r="E23" s="28"/>
      <c r="F23" s="28"/>
      <c r="G23" s="28"/>
      <c r="H23" s="122" t="n">
        <v>0.06</v>
      </c>
      <c r="I23" s="30" t="n">
        <f aca="false">H17*(1+H23)</f>
        <v>1379.06</v>
      </c>
    </row>
    <row r="24" customFormat="false" ht="12.8" hidden="false" customHeight="false" outlineLevel="0" collapsed="false">
      <c r="A24" s="27" t="s">
        <v>22</v>
      </c>
      <c r="B24" s="18" t="s">
        <v>47</v>
      </c>
      <c r="C24" s="18"/>
      <c r="D24" s="18"/>
      <c r="E24" s="18"/>
      <c r="F24" s="18"/>
      <c r="G24" s="18"/>
      <c r="H24" s="31"/>
      <c r="I24" s="32"/>
    </row>
    <row r="25" customFormat="false" ht="12.8" hidden="false" customHeight="false" outlineLevel="0" collapsed="false">
      <c r="A25" s="27" t="s">
        <v>25</v>
      </c>
      <c r="B25" s="18" t="s">
        <v>48</v>
      </c>
      <c r="C25" s="18"/>
      <c r="D25" s="18"/>
      <c r="E25" s="18"/>
      <c r="F25" s="18"/>
      <c r="G25" s="18"/>
      <c r="H25" s="31" t="n">
        <v>0.1</v>
      </c>
      <c r="I25" s="30" t="n">
        <f aca="false">I23*H25</f>
        <v>137.906</v>
      </c>
    </row>
    <row r="26" customFormat="false" ht="12.8" hidden="false" customHeight="false" outlineLevel="0" collapsed="false">
      <c r="A26" s="27" t="s">
        <v>27</v>
      </c>
      <c r="B26" s="18" t="s">
        <v>49</v>
      </c>
      <c r="C26" s="18"/>
      <c r="D26" s="18"/>
      <c r="E26" s="18"/>
      <c r="F26" s="18"/>
      <c r="G26" s="18"/>
      <c r="H26" s="31"/>
      <c r="I26" s="32"/>
    </row>
    <row r="27" customFormat="false" ht="12.8" hidden="false" customHeight="false" outlineLevel="0" collapsed="false">
      <c r="A27" s="27" t="s">
        <v>50</v>
      </c>
      <c r="B27" s="18" t="s">
        <v>51</v>
      </c>
      <c r="C27" s="18"/>
      <c r="D27" s="18"/>
      <c r="E27" s="18"/>
      <c r="F27" s="18"/>
      <c r="G27" s="18"/>
      <c r="H27" s="31"/>
      <c r="I27" s="32"/>
    </row>
    <row r="28" customFormat="false" ht="12.8" hidden="false" customHeight="false" outlineLevel="0" collapsed="false">
      <c r="A28" s="27" t="s">
        <v>52</v>
      </c>
      <c r="B28" s="18" t="s">
        <v>53</v>
      </c>
      <c r="C28" s="18"/>
      <c r="D28" s="18"/>
      <c r="E28" s="18"/>
      <c r="F28" s="18"/>
      <c r="G28" s="18"/>
      <c r="H28" s="31"/>
      <c r="I28" s="32"/>
    </row>
    <row r="29" customFormat="false" ht="12.8" hidden="false" customHeight="false" outlineLevel="0" collapsed="false">
      <c r="A29" s="27" t="s">
        <v>54</v>
      </c>
      <c r="B29" s="27"/>
      <c r="C29" s="27"/>
      <c r="D29" s="27"/>
      <c r="E29" s="27"/>
      <c r="F29" s="27"/>
      <c r="G29" s="27"/>
      <c r="H29" s="27"/>
      <c r="I29" s="33" t="n">
        <f aca="false">TRUNC(SUM(I23:I28),2)</f>
        <v>1516.96</v>
      </c>
    </row>
    <row r="30" customFormat="false" ht="12.8" hidden="false" customHeight="false" outlineLevel="0" collapsed="false">
      <c r="A30" s="34"/>
      <c r="B30" s="34"/>
      <c r="C30" s="34"/>
      <c r="D30" s="34"/>
      <c r="E30" s="34"/>
      <c r="F30" s="34"/>
      <c r="G30" s="34"/>
      <c r="H30" s="34"/>
      <c r="I30" s="35"/>
    </row>
    <row r="31" customFormat="false" ht="12.8" hidden="false" customHeight="false" outlineLevel="0" collapsed="false">
      <c r="A31" s="16" t="s">
        <v>55</v>
      </c>
      <c r="B31" s="16"/>
      <c r="C31" s="16"/>
      <c r="D31" s="16"/>
      <c r="E31" s="16"/>
      <c r="F31" s="16"/>
      <c r="G31" s="16"/>
      <c r="H31" s="16"/>
      <c r="I31" s="16"/>
    </row>
    <row r="32" customFormat="false" ht="12.8" hidden="false" customHeight="false" outlineLevel="0" collapsed="false">
      <c r="A32" s="27" t="s">
        <v>56</v>
      </c>
      <c r="B32" s="27"/>
      <c r="C32" s="27"/>
      <c r="D32" s="27"/>
      <c r="E32" s="27"/>
      <c r="F32" s="27"/>
      <c r="G32" s="27"/>
      <c r="H32" s="27" t="s">
        <v>44</v>
      </c>
      <c r="I32" s="27" t="s">
        <v>45</v>
      </c>
    </row>
    <row r="33" customFormat="false" ht="12.8" hidden="false" customHeight="false" outlineLevel="0" collapsed="false">
      <c r="A33" s="27" t="s">
        <v>20</v>
      </c>
      <c r="B33" s="18" t="s">
        <v>57</v>
      </c>
      <c r="C33" s="18"/>
      <c r="D33" s="18"/>
      <c r="E33" s="18"/>
      <c r="F33" s="18"/>
      <c r="G33" s="18"/>
      <c r="H33" s="36" t="n">
        <v>0.0833</v>
      </c>
      <c r="I33" s="32" t="n">
        <f aca="false">I29*H33</f>
        <v>126.362768</v>
      </c>
    </row>
    <row r="34" customFormat="false" ht="12.8" hidden="false" customHeight="false" outlineLevel="0" collapsed="false">
      <c r="A34" s="27" t="s">
        <v>22</v>
      </c>
      <c r="B34" s="18" t="s">
        <v>58</v>
      </c>
      <c r="C34" s="18"/>
      <c r="D34" s="18"/>
      <c r="E34" s="18"/>
      <c r="F34" s="18"/>
      <c r="G34" s="18"/>
      <c r="H34" s="37" t="n">
        <v>0.121</v>
      </c>
      <c r="I34" s="32" t="n">
        <f aca="false">$I$29*H34</f>
        <v>183.55216</v>
      </c>
    </row>
    <row r="35" customFormat="false" ht="12.8" hidden="false" customHeight="false" outlineLevel="0" collapsed="false">
      <c r="A35" s="27" t="s">
        <v>59</v>
      </c>
      <c r="B35" s="27"/>
      <c r="C35" s="27"/>
      <c r="D35" s="27"/>
      <c r="E35" s="27"/>
      <c r="F35" s="27"/>
      <c r="G35" s="27"/>
      <c r="H35" s="38" t="n">
        <f aca="false">TRUNC(SUM(H33:H34),4)</f>
        <v>0.2043</v>
      </c>
      <c r="I35" s="39" t="n">
        <f aca="false">TRUNC(SUM(I33:I34),2)</f>
        <v>309.91</v>
      </c>
    </row>
    <row r="36" customFormat="false" ht="12.8" hidden="false" customHeight="false" outlineLevel="0" collapsed="false">
      <c r="A36" s="40"/>
      <c r="B36" s="40"/>
      <c r="C36" s="40"/>
      <c r="D36" s="40"/>
      <c r="E36" s="40"/>
      <c r="F36" s="40"/>
      <c r="G36" s="40"/>
      <c r="H36" s="40"/>
      <c r="I36" s="40"/>
    </row>
    <row r="37" customFormat="false" ht="12.8" hidden="false" customHeight="false" outlineLevel="0" collapsed="false">
      <c r="A37" s="27" t="s">
        <v>60</v>
      </c>
      <c r="B37" s="27"/>
      <c r="C37" s="27"/>
      <c r="D37" s="27"/>
      <c r="E37" s="27"/>
      <c r="F37" s="27"/>
      <c r="G37" s="27"/>
      <c r="H37" s="27" t="s">
        <v>44</v>
      </c>
      <c r="I37" s="27" t="s">
        <v>45</v>
      </c>
    </row>
    <row r="38" customFormat="false" ht="12.8" hidden="false" customHeight="false" outlineLevel="0" collapsed="false">
      <c r="A38" s="27" t="s">
        <v>20</v>
      </c>
      <c r="B38" s="18" t="s">
        <v>61</v>
      </c>
      <c r="C38" s="18"/>
      <c r="D38" s="18"/>
      <c r="E38" s="18"/>
      <c r="F38" s="18"/>
      <c r="G38" s="18"/>
      <c r="H38" s="36" t="n">
        <v>0.2</v>
      </c>
      <c r="I38" s="32" t="n">
        <f aca="false">H38*($I$29+$I$35)</f>
        <v>365.374</v>
      </c>
    </row>
    <row r="39" customFormat="false" ht="12.8" hidden="false" customHeight="false" outlineLevel="0" collapsed="false">
      <c r="A39" s="27" t="s">
        <v>22</v>
      </c>
      <c r="B39" s="28" t="s">
        <v>62</v>
      </c>
      <c r="C39" s="28"/>
      <c r="D39" s="28"/>
      <c r="E39" s="28"/>
      <c r="F39" s="28"/>
      <c r="G39" s="28"/>
      <c r="H39" s="41" t="n">
        <v>0.025</v>
      </c>
      <c r="I39" s="30" t="n">
        <f aca="false">H39*($I$29+$I$35)</f>
        <v>45.67175</v>
      </c>
    </row>
    <row r="40" customFormat="false" ht="12.8" hidden="false" customHeight="false" outlineLevel="0" collapsed="false">
      <c r="A40" s="27" t="s">
        <v>25</v>
      </c>
      <c r="B40" s="28" t="s">
        <v>63</v>
      </c>
      <c r="C40" s="28"/>
      <c r="D40" s="28"/>
      <c r="E40" s="28"/>
      <c r="F40" s="28"/>
      <c r="G40" s="28"/>
      <c r="H40" s="41" t="n">
        <v>0.03</v>
      </c>
      <c r="I40" s="32" t="n">
        <f aca="false">H40*($I$29+$I$35)</f>
        <v>54.8061</v>
      </c>
    </row>
    <row r="41" customFormat="false" ht="12.8" hidden="false" customHeight="false" outlineLevel="0" collapsed="false">
      <c r="A41" s="27" t="s">
        <v>27</v>
      </c>
      <c r="B41" s="28" t="s">
        <v>64</v>
      </c>
      <c r="C41" s="28"/>
      <c r="D41" s="28"/>
      <c r="E41" s="28"/>
      <c r="F41" s="28"/>
      <c r="G41" s="28"/>
      <c r="H41" s="41" t="n">
        <v>0.015</v>
      </c>
      <c r="I41" s="30" t="n">
        <f aca="false">H41*($I$29+$I$35)</f>
        <v>27.40305</v>
      </c>
    </row>
    <row r="42" customFormat="false" ht="12.8" hidden="false" customHeight="false" outlineLevel="0" collapsed="false">
      <c r="A42" s="27" t="s">
        <v>50</v>
      </c>
      <c r="B42" s="28" t="s">
        <v>65</v>
      </c>
      <c r="C42" s="28"/>
      <c r="D42" s="28"/>
      <c r="E42" s="28"/>
      <c r="F42" s="28"/>
      <c r="G42" s="28"/>
      <c r="H42" s="41" t="n">
        <v>0.01</v>
      </c>
      <c r="I42" s="30" t="n">
        <f aca="false">H42*($I$29+$I$35)</f>
        <v>18.2687</v>
      </c>
    </row>
    <row r="43" customFormat="false" ht="12.8" hidden="false" customHeight="false" outlineLevel="0" collapsed="false">
      <c r="A43" s="27" t="s">
        <v>52</v>
      </c>
      <c r="B43" s="28" t="s">
        <v>66</v>
      </c>
      <c r="C43" s="28"/>
      <c r="D43" s="28"/>
      <c r="E43" s="28"/>
      <c r="F43" s="28"/>
      <c r="G43" s="28"/>
      <c r="H43" s="41" t="n">
        <v>0.006</v>
      </c>
      <c r="I43" s="30" t="n">
        <f aca="false">H43*($I$29+$I$35)</f>
        <v>10.96122</v>
      </c>
    </row>
    <row r="44" customFormat="false" ht="12.8" hidden="false" customHeight="false" outlineLevel="0" collapsed="false">
      <c r="A44" s="27" t="s">
        <v>67</v>
      </c>
      <c r="B44" s="28" t="s">
        <v>68</v>
      </c>
      <c r="C44" s="28"/>
      <c r="D44" s="28"/>
      <c r="E44" s="28"/>
      <c r="F44" s="28"/>
      <c r="G44" s="28"/>
      <c r="H44" s="41" t="n">
        <v>0.002</v>
      </c>
      <c r="I44" s="30" t="n">
        <f aca="false">H44*($I$29+$I$35)</f>
        <v>3.65374</v>
      </c>
    </row>
    <row r="45" customFormat="false" ht="12.8" hidden="false" customHeight="false" outlineLevel="0" collapsed="false">
      <c r="A45" s="27" t="s">
        <v>69</v>
      </c>
      <c r="B45" s="28" t="s">
        <v>70</v>
      </c>
      <c r="C45" s="28"/>
      <c r="D45" s="28"/>
      <c r="E45" s="28"/>
      <c r="F45" s="28"/>
      <c r="G45" s="28"/>
      <c r="H45" s="41" t="n">
        <v>0.08</v>
      </c>
      <c r="I45" s="30" t="n">
        <f aca="false">H45*($I$29+$I$35)</f>
        <v>146.1496</v>
      </c>
    </row>
    <row r="46" customFormat="false" ht="12.8" hidden="false" customHeight="false" outlineLevel="0" collapsed="false">
      <c r="A46" s="27" t="s">
        <v>71</v>
      </c>
      <c r="B46" s="27"/>
      <c r="C46" s="27"/>
      <c r="D46" s="27"/>
      <c r="E46" s="27"/>
      <c r="F46" s="27"/>
      <c r="G46" s="27"/>
      <c r="H46" s="38" t="n">
        <f aca="false">SUM(H38:H45)</f>
        <v>0.368</v>
      </c>
      <c r="I46" s="39" t="n">
        <f aca="false">TRUNC(SUM(I38:I45),2)</f>
        <v>672.28</v>
      </c>
    </row>
    <row r="47" customFormat="false" ht="12.8" hidden="false" customHeight="false" outlineLevel="0" collapsed="false">
      <c r="A47" s="42"/>
      <c r="B47" s="42"/>
      <c r="C47" s="42"/>
      <c r="D47" s="42"/>
      <c r="E47" s="42"/>
      <c r="F47" s="42"/>
      <c r="G47" s="42"/>
      <c r="H47" s="42"/>
      <c r="I47" s="42"/>
    </row>
    <row r="48" customFormat="false" ht="12.8" hidden="false" customHeight="false" outlineLevel="0" collapsed="false">
      <c r="A48" s="27" t="s">
        <v>72</v>
      </c>
      <c r="B48" s="27"/>
      <c r="C48" s="27"/>
      <c r="D48" s="27"/>
      <c r="E48" s="27"/>
      <c r="F48" s="27"/>
      <c r="G48" s="27"/>
      <c r="H48" s="38"/>
      <c r="I48" s="27" t="s">
        <v>45</v>
      </c>
    </row>
    <row r="49" customFormat="false" ht="12.75" hidden="false" customHeight="true" outlineLevel="0" collapsed="false">
      <c r="A49" s="27" t="s">
        <v>20</v>
      </c>
      <c r="B49" s="43" t="s">
        <v>73</v>
      </c>
      <c r="C49" s="43"/>
      <c r="D49" s="43"/>
      <c r="E49" s="43"/>
      <c r="F49" s="43"/>
      <c r="G49" s="43"/>
      <c r="H49" s="17" t="s">
        <v>74</v>
      </c>
      <c r="I49" s="44" t="n">
        <f aca="false">26*3.98*2-0.06*I23</f>
        <v>124.2164</v>
      </c>
    </row>
    <row r="50" customFormat="false" ht="12.75" hidden="false" customHeight="true" outlineLevel="0" collapsed="false">
      <c r="A50" s="27" t="s">
        <v>22</v>
      </c>
      <c r="B50" s="43" t="s">
        <v>75</v>
      </c>
      <c r="C50" s="43"/>
      <c r="D50" s="43"/>
      <c r="E50" s="43"/>
      <c r="F50" s="43"/>
      <c r="G50" s="43"/>
      <c r="H50" s="17" t="s">
        <v>74</v>
      </c>
      <c r="I50" s="44" t="n">
        <f aca="false">(19.5*22)*0.9</f>
        <v>386.1</v>
      </c>
    </row>
    <row r="51" customFormat="false" ht="12.8" hidden="false" customHeight="false" outlineLevel="0" collapsed="false">
      <c r="A51" s="27" t="s">
        <v>25</v>
      </c>
      <c r="B51" s="45" t="s">
        <v>76</v>
      </c>
      <c r="C51" s="46"/>
      <c r="D51" s="46"/>
      <c r="E51" s="46"/>
      <c r="F51" s="46"/>
      <c r="G51" s="47"/>
      <c r="H51" s="17" t="s">
        <v>74</v>
      </c>
      <c r="I51" s="44" t="n">
        <v>16</v>
      </c>
    </row>
    <row r="52" customFormat="false" ht="12.8" hidden="false" customHeight="false" outlineLevel="0" collapsed="false">
      <c r="A52" s="27" t="s">
        <v>27</v>
      </c>
      <c r="B52" s="43" t="s">
        <v>77</v>
      </c>
      <c r="C52" s="43"/>
      <c r="D52" s="43"/>
      <c r="E52" s="43"/>
      <c r="F52" s="43"/>
      <c r="G52" s="43"/>
      <c r="H52" s="17" t="s">
        <v>74</v>
      </c>
      <c r="I52" s="44" t="n">
        <f aca="false">40/12</f>
        <v>3.33333333333333</v>
      </c>
    </row>
    <row r="53" customFormat="false" ht="12.8" hidden="false" customHeight="false" outlineLevel="0" collapsed="false">
      <c r="A53" s="27" t="s">
        <v>50</v>
      </c>
      <c r="B53" s="45"/>
      <c r="C53" s="46"/>
      <c r="D53" s="46"/>
      <c r="E53" s="46"/>
      <c r="F53" s="46"/>
      <c r="G53" s="47"/>
      <c r="H53" s="17"/>
      <c r="I53" s="44"/>
    </row>
    <row r="54" customFormat="false" ht="12.8" hidden="false" customHeight="false" outlineLevel="0" collapsed="false">
      <c r="A54" s="27" t="s">
        <v>52</v>
      </c>
      <c r="B54" s="43"/>
      <c r="C54" s="43"/>
      <c r="D54" s="43"/>
      <c r="E54" s="43"/>
      <c r="F54" s="43"/>
      <c r="G54" s="43"/>
      <c r="H54" s="17"/>
      <c r="I54" s="44"/>
    </row>
    <row r="55" customFormat="false" ht="12.75" hidden="false" customHeight="true" outlineLevel="0" collapsed="false">
      <c r="A55" s="27" t="s">
        <v>67</v>
      </c>
      <c r="B55" s="43"/>
      <c r="C55" s="43"/>
      <c r="D55" s="43"/>
      <c r="E55" s="43"/>
      <c r="F55" s="43"/>
      <c r="G55" s="43"/>
      <c r="H55" s="17" t="s">
        <v>74</v>
      </c>
      <c r="I55" s="44"/>
    </row>
    <row r="56" customFormat="false" ht="12.8" hidden="false" customHeight="false" outlineLevel="0" collapsed="false">
      <c r="A56" s="27" t="s">
        <v>78</v>
      </c>
      <c r="B56" s="27"/>
      <c r="C56" s="27"/>
      <c r="D56" s="27"/>
      <c r="E56" s="27"/>
      <c r="F56" s="27"/>
      <c r="G56" s="27"/>
      <c r="H56" s="27"/>
      <c r="I56" s="39" t="n">
        <f aca="false">TRUNC(SUM(I49:I55),2)</f>
        <v>529.64</v>
      </c>
    </row>
    <row r="57" customFormat="false" ht="12.8" hidden="false" customHeight="false" outlineLevel="0" collapsed="false">
      <c r="A57" s="42"/>
      <c r="B57" s="42"/>
      <c r="C57" s="42"/>
      <c r="D57" s="42"/>
      <c r="E57" s="42"/>
      <c r="F57" s="42"/>
      <c r="G57" s="42"/>
      <c r="H57" s="42"/>
      <c r="I57" s="42"/>
    </row>
    <row r="58" customFormat="false" ht="12.8" hidden="false" customHeight="false" outlineLevel="0" collapsed="false">
      <c r="A58" s="48" t="s">
        <v>79</v>
      </c>
      <c r="B58" s="48"/>
      <c r="C58" s="48"/>
      <c r="D58" s="48"/>
      <c r="E58" s="48"/>
      <c r="F58" s="48"/>
      <c r="G58" s="48"/>
      <c r="H58" s="48"/>
      <c r="I58" s="48"/>
    </row>
    <row r="59" customFormat="false" ht="12.8" hidden="false" customHeight="false" outlineLevel="0" collapsed="false">
      <c r="A59" s="27" t="s">
        <v>80</v>
      </c>
      <c r="B59" s="27"/>
      <c r="C59" s="27"/>
      <c r="D59" s="27"/>
      <c r="E59" s="27"/>
      <c r="F59" s="27"/>
      <c r="G59" s="27"/>
      <c r="H59" s="27"/>
      <c r="I59" s="27" t="s">
        <v>45</v>
      </c>
    </row>
    <row r="60" customFormat="false" ht="12.8" hidden="false" customHeight="false" outlineLevel="0" collapsed="false">
      <c r="A60" s="27" t="s">
        <v>81</v>
      </c>
      <c r="B60" s="17" t="s">
        <v>82</v>
      </c>
      <c r="C60" s="17"/>
      <c r="D60" s="17"/>
      <c r="E60" s="17"/>
      <c r="F60" s="17"/>
      <c r="G60" s="17"/>
      <c r="H60" s="17"/>
      <c r="I60" s="32" t="n">
        <f aca="false">I35</f>
        <v>309.91</v>
      </c>
    </row>
    <row r="61" customFormat="false" ht="12.8" hidden="false" customHeight="false" outlineLevel="0" collapsed="false">
      <c r="A61" s="27" t="s">
        <v>83</v>
      </c>
      <c r="B61" s="17" t="s">
        <v>84</v>
      </c>
      <c r="C61" s="17"/>
      <c r="D61" s="17"/>
      <c r="E61" s="17"/>
      <c r="F61" s="17"/>
      <c r="G61" s="17"/>
      <c r="H61" s="17"/>
      <c r="I61" s="32" t="n">
        <f aca="false">I46</f>
        <v>672.28</v>
      </c>
    </row>
    <row r="62" customFormat="false" ht="12.8" hidden="false" customHeight="false" outlineLevel="0" collapsed="false">
      <c r="A62" s="27" t="s">
        <v>85</v>
      </c>
      <c r="B62" s="17" t="s">
        <v>86</v>
      </c>
      <c r="C62" s="17"/>
      <c r="D62" s="17"/>
      <c r="E62" s="17"/>
      <c r="F62" s="17"/>
      <c r="G62" s="17"/>
      <c r="H62" s="17"/>
      <c r="I62" s="32" t="n">
        <f aca="false">I56</f>
        <v>529.64</v>
      </c>
    </row>
    <row r="63" customFormat="false" ht="12.8" hidden="false" customHeight="false" outlineLevel="0" collapsed="false">
      <c r="A63" s="27" t="s">
        <v>87</v>
      </c>
      <c r="B63" s="27"/>
      <c r="C63" s="27"/>
      <c r="D63" s="27"/>
      <c r="E63" s="27"/>
      <c r="F63" s="27"/>
      <c r="G63" s="27"/>
      <c r="H63" s="27"/>
      <c r="I63" s="39" t="n">
        <f aca="false">TRUNC(SUM(I60:I62),2)</f>
        <v>1511.83</v>
      </c>
    </row>
    <row r="64" customFormat="false" ht="12.8" hidden="false" customHeight="false" outlineLevel="0" collapsed="false">
      <c r="A64" s="49"/>
      <c r="B64" s="49"/>
      <c r="C64" s="49"/>
      <c r="D64" s="49"/>
      <c r="E64" s="49"/>
      <c r="F64" s="49"/>
      <c r="G64" s="49"/>
      <c r="H64" s="49"/>
      <c r="I64" s="49"/>
    </row>
    <row r="65" customFormat="false" ht="12.8" hidden="false" customHeight="false" outlineLevel="0" collapsed="false">
      <c r="A65" s="16" t="s">
        <v>88</v>
      </c>
      <c r="B65" s="16"/>
      <c r="C65" s="16"/>
      <c r="D65" s="16"/>
      <c r="E65" s="16"/>
      <c r="F65" s="16"/>
      <c r="G65" s="16"/>
      <c r="H65" s="16"/>
      <c r="I65" s="16"/>
    </row>
    <row r="66" customFormat="false" ht="12.8" hidden="false" customHeight="false" outlineLevel="0" collapsed="false">
      <c r="A66" s="27" t="n">
        <v>3</v>
      </c>
      <c r="B66" s="27" t="s">
        <v>89</v>
      </c>
      <c r="C66" s="27"/>
      <c r="D66" s="27"/>
      <c r="E66" s="27"/>
      <c r="F66" s="27"/>
      <c r="G66" s="27"/>
      <c r="H66" s="27" t="s">
        <v>44</v>
      </c>
      <c r="I66" s="27" t="s">
        <v>45</v>
      </c>
    </row>
    <row r="67" customFormat="false" ht="12.8" hidden="false" customHeight="false" outlineLevel="0" collapsed="false">
      <c r="A67" s="27" t="s">
        <v>20</v>
      </c>
      <c r="B67" s="18" t="s">
        <v>90</v>
      </c>
      <c r="C67" s="18"/>
      <c r="D67" s="18"/>
      <c r="E67" s="18"/>
      <c r="F67" s="18"/>
      <c r="G67" s="18"/>
      <c r="H67" s="50" t="n">
        <f aca="false">((1/12)*0.05)</f>
        <v>0.00416666666666667</v>
      </c>
      <c r="I67" s="32" t="n">
        <f aca="false">H67*$I$29</f>
        <v>6.32066666666667</v>
      </c>
    </row>
    <row r="68" customFormat="false" ht="12.8" hidden="false" customHeight="false" outlineLevel="0" collapsed="false">
      <c r="A68" s="27" t="s">
        <v>22</v>
      </c>
      <c r="B68" s="18" t="s">
        <v>91</v>
      </c>
      <c r="C68" s="18"/>
      <c r="D68" s="18"/>
      <c r="E68" s="18"/>
      <c r="F68" s="18"/>
      <c r="G68" s="18"/>
      <c r="H68" s="50" t="n">
        <f aca="false">H67*0.08</f>
        <v>0.000333333333333333</v>
      </c>
      <c r="I68" s="32" t="n">
        <f aca="false">H68*$I$29</f>
        <v>0.505653333333333</v>
      </c>
    </row>
    <row r="69" customFormat="false" ht="12.8" hidden="false" customHeight="false" outlineLevel="0" collapsed="false">
      <c r="A69" s="27" t="s">
        <v>25</v>
      </c>
      <c r="B69" s="18" t="s">
        <v>92</v>
      </c>
      <c r="C69" s="18"/>
      <c r="D69" s="18"/>
      <c r="E69" s="18"/>
      <c r="F69" s="18"/>
      <c r="G69" s="18"/>
      <c r="H69" s="50" t="n">
        <v>0.02</v>
      </c>
      <c r="I69" s="32" t="n">
        <f aca="false">H69*$I$29</f>
        <v>30.3392</v>
      </c>
    </row>
    <row r="70" customFormat="false" ht="12.8" hidden="false" customHeight="false" outlineLevel="0" collapsed="false">
      <c r="A70" s="27" t="s">
        <v>27</v>
      </c>
      <c r="B70" s="18" t="s">
        <v>93</v>
      </c>
      <c r="C70" s="18"/>
      <c r="D70" s="18"/>
      <c r="E70" s="18"/>
      <c r="F70" s="18"/>
      <c r="G70" s="18"/>
      <c r="H70" s="50" t="n">
        <v>0.0194</v>
      </c>
      <c r="I70" s="32" t="n">
        <f aca="false">H70*$I$29</f>
        <v>29.429024</v>
      </c>
    </row>
    <row r="71" customFormat="false" ht="12.8" hidden="false" customHeight="false" outlineLevel="0" collapsed="false">
      <c r="A71" s="27" t="s">
        <v>50</v>
      </c>
      <c r="B71" s="18" t="s">
        <v>94</v>
      </c>
      <c r="C71" s="18"/>
      <c r="D71" s="18"/>
      <c r="E71" s="18"/>
      <c r="F71" s="18"/>
      <c r="G71" s="18"/>
      <c r="H71" s="50" t="n">
        <f aca="false">H70*H46</f>
        <v>0.0071392</v>
      </c>
      <c r="I71" s="32" t="n">
        <f aca="false">H71*$I$29</f>
        <v>10.829880832</v>
      </c>
    </row>
    <row r="72" customFormat="false" ht="12.8" hidden="false" customHeight="false" outlineLevel="0" collapsed="false">
      <c r="A72" s="27" t="s">
        <v>52</v>
      </c>
      <c r="B72" s="18" t="s">
        <v>95</v>
      </c>
      <c r="C72" s="18"/>
      <c r="D72" s="18"/>
      <c r="E72" s="18"/>
      <c r="F72" s="18"/>
      <c r="G72" s="18"/>
      <c r="H72" s="50" t="n">
        <v>0.02</v>
      </c>
      <c r="I72" s="32" t="n">
        <f aca="false">H72*$I$29</f>
        <v>30.3392</v>
      </c>
    </row>
    <row r="73" customFormat="false" ht="12.8" hidden="false" customHeight="false" outlineLevel="0" collapsed="false">
      <c r="A73" s="27" t="s">
        <v>96</v>
      </c>
      <c r="B73" s="27"/>
      <c r="C73" s="27"/>
      <c r="D73" s="27"/>
      <c r="E73" s="27"/>
      <c r="F73" s="27"/>
      <c r="G73" s="27"/>
      <c r="H73" s="38" t="n">
        <f aca="false">TRUNC(SUM(H67:H72),4)</f>
        <v>0.071</v>
      </c>
      <c r="I73" s="39" t="n">
        <f aca="false">TRUNC(SUM(I67:I72),2)</f>
        <v>107.76</v>
      </c>
    </row>
    <row r="74" customFormat="false" ht="12.8" hidden="false" customHeight="false" outlineLevel="0" collapsed="false">
      <c r="A74" s="51"/>
      <c r="B74" s="51"/>
      <c r="C74" s="51"/>
      <c r="D74" s="51"/>
      <c r="E74" s="51"/>
      <c r="F74" s="51"/>
      <c r="G74" s="51"/>
      <c r="H74" s="51"/>
      <c r="I74" s="51"/>
    </row>
    <row r="75" customFormat="false" ht="12.8" hidden="false" customHeight="false" outlineLevel="0" collapsed="false">
      <c r="A75" s="16" t="s">
        <v>97</v>
      </c>
      <c r="B75" s="16"/>
      <c r="C75" s="16"/>
      <c r="D75" s="16"/>
      <c r="E75" s="16"/>
      <c r="F75" s="16"/>
      <c r="G75" s="16"/>
      <c r="H75" s="16"/>
      <c r="I75" s="16"/>
    </row>
    <row r="76" customFormat="false" ht="12.8" hidden="false" customHeight="false" outlineLevel="0" collapsed="false">
      <c r="A76" s="27" t="s">
        <v>98</v>
      </c>
      <c r="B76" s="27"/>
      <c r="C76" s="27"/>
      <c r="D76" s="27"/>
      <c r="E76" s="27"/>
      <c r="F76" s="27"/>
      <c r="G76" s="27"/>
      <c r="H76" s="27" t="s">
        <v>44</v>
      </c>
      <c r="I76" s="27" t="s">
        <v>45</v>
      </c>
    </row>
    <row r="77" customFormat="false" ht="12.8" hidden="false" customHeight="false" outlineLevel="0" collapsed="false">
      <c r="A77" s="27" t="s">
        <v>20</v>
      </c>
      <c r="B77" s="18" t="s">
        <v>99</v>
      </c>
      <c r="C77" s="18"/>
      <c r="D77" s="18"/>
      <c r="E77" s="18"/>
      <c r="F77" s="18"/>
      <c r="G77" s="18"/>
      <c r="H77" s="52"/>
      <c r="I77" s="53" t="n">
        <f aca="false">H77*$I$29</f>
        <v>0</v>
      </c>
    </row>
    <row r="78" customFormat="false" ht="12.8" hidden="false" customHeight="false" outlineLevel="0" collapsed="false">
      <c r="A78" s="27" t="s">
        <v>22</v>
      </c>
      <c r="B78" s="18" t="s">
        <v>100</v>
      </c>
      <c r="C78" s="18"/>
      <c r="D78" s="18"/>
      <c r="E78" s="18"/>
      <c r="F78" s="18"/>
      <c r="G78" s="18"/>
      <c r="H78" s="36" t="n">
        <f aca="false">2.96/30/12</f>
        <v>0.00822222222222222</v>
      </c>
      <c r="I78" s="32" t="n">
        <f aca="false">H78*$I$29</f>
        <v>12.4727822222222</v>
      </c>
    </row>
    <row r="79" customFormat="false" ht="12.8" hidden="false" customHeight="false" outlineLevel="0" collapsed="false">
      <c r="A79" s="27" t="s">
        <v>25</v>
      </c>
      <c r="B79" s="18" t="s">
        <v>101</v>
      </c>
      <c r="C79" s="18"/>
      <c r="D79" s="18"/>
      <c r="E79" s="18"/>
      <c r="F79" s="18"/>
      <c r="G79" s="18"/>
      <c r="H79" s="36" t="n">
        <f aca="false">5/30/12*0.015</f>
        <v>0.000208333333333333</v>
      </c>
      <c r="I79" s="32" t="n">
        <f aca="false">H79*$I$29</f>
        <v>0.316033333333333</v>
      </c>
    </row>
    <row r="80" customFormat="false" ht="12.8" hidden="false" customHeight="false" outlineLevel="0" collapsed="false">
      <c r="A80" s="27" t="s">
        <v>27</v>
      </c>
      <c r="B80" s="18" t="s">
        <v>102</v>
      </c>
      <c r="C80" s="18"/>
      <c r="D80" s="18"/>
      <c r="E80" s="18"/>
      <c r="F80" s="18"/>
      <c r="G80" s="18"/>
      <c r="H80" s="36" t="n">
        <f aca="false">15/30/12*0.0078</f>
        <v>0.000325</v>
      </c>
      <c r="I80" s="32" t="n">
        <f aca="false">H80*$I$29</f>
        <v>0.493012</v>
      </c>
    </row>
    <row r="81" customFormat="false" ht="12.8" hidden="false" customHeight="false" outlineLevel="0" collapsed="false">
      <c r="A81" s="27" t="s">
        <v>50</v>
      </c>
      <c r="B81" s="18" t="s">
        <v>103</v>
      </c>
      <c r="C81" s="18"/>
      <c r="D81" s="18"/>
      <c r="E81" s="18"/>
      <c r="F81" s="18"/>
      <c r="G81" s="18"/>
      <c r="H81" s="36" t="n">
        <f aca="false">4*0.4833*0.0032</f>
        <v>0.00618624</v>
      </c>
      <c r="I81" s="32" t="n">
        <f aca="false">H81*$I$29</f>
        <v>9.3842786304</v>
      </c>
    </row>
    <row r="82" customFormat="false" ht="12.8" hidden="false" customHeight="false" outlineLevel="0" collapsed="false">
      <c r="A82" s="27" t="s">
        <v>52</v>
      </c>
      <c r="B82" s="18" t="s">
        <v>104</v>
      </c>
      <c r="C82" s="18"/>
      <c r="D82" s="18"/>
      <c r="E82" s="18"/>
      <c r="F82" s="18"/>
      <c r="G82" s="18"/>
      <c r="H82" s="36"/>
      <c r="I82" s="32"/>
    </row>
    <row r="83" customFormat="false" ht="12.8" hidden="false" customHeight="false" outlineLevel="0" collapsed="false">
      <c r="A83" s="27" t="s">
        <v>105</v>
      </c>
      <c r="B83" s="27"/>
      <c r="C83" s="27"/>
      <c r="D83" s="27"/>
      <c r="E83" s="27"/>
      <c r="F83" s="27"/>
      <c r="G83" s="27"/>
      <c r="H83" s="38" t="n">
        <f aca="false">TRUNC(SUM(H77:H82),4)</f>
        <v>0.0149</v>
      </c>
      <c r="I83" s="39" t="n">
        <f aca="false">TRUNC(SUM(I77:I82),2)</f>
        <v>22.66</v>
      </c>
    </row>
    <row r="84" customFormat="false" ht="12.8" hidden="false" customHeight="false" outlineLevel="0" collapsed="false">
      <c r="A84" s="54"/>
      <c r="B84" s="54"/>
      <c r="C84" s="54"/>
      <c r="D84" s="54"/>
      <c r="E84" s="54"/>
      <c r="F84" s="54"/>
      <c r="G84" s="54"/>
      <c r="H84" s="54"/>
      <c r="I84" s="54"/>
    </row>
    <row r="85" customFormat="false" ht="12.8" hidden="false" customHeight="false" outlineLevel="0" collapsed="false">
      <c r="A85" s="27" t="s">
        <v>106</v>
      </c>
      <c r="B85" s="27"/>
      <c r="C85" s="27"/>
      <c r="D85" s="27"/>
      <c r="E85" s="27"/>
      <c r="F85" s="27"/>
      <c r="G85" s="27"/>
      <c r="H85" s="27" t="s">
        <v>44</v>
      </c>
      <c r="I85" s="27" t="s">
        <v>45</v>
      </c>
    </row>
    <row r="86" customFormat="false" ht="12.8" hidden="false" customHeight="false" outlineLevel="0" collapsed="false">
      <c r="A86" s="27" t="s">
        <v>20</v>
      </c>
      <c r="B86" s="18" t="s">
        <v>107</v>
      </c>
      <c r="C86" s="18"/>
      <c r="D86" s="18"/>
      <c r="E86" s="18"/>
      <c r="F86" s="18"/>
      <c r="G86" s="18"/>
      <c r="H86" s="36" t="n">
        <v>0</v>
      </c>
      <c r="I86" s="55" t="n">
        <f aca="false">$I$29*H86</f>
        <v>0</v>
      </c>
    </row>
    <row r="87" customFormat="false" ht="12.8" hidden="false" customHeight="false" outlineLevel="0" collapsed="false">
      <c r="A87" s="27" t="s">
        <v>108</v>
      </c>
      <c r="B87" s="27"/>
      <c r="C87" s="27"/>
      <c r="D87" s="27"/>
      <c r="E87" s="27"/>
      <c r="F87" s="27"/>
      <c r="G87" s="27"/>
      <c r="H87" s="38" t="n">
        <f aca="false">TRUNC(SUM(H86),4)</f>
        <v>0</v>
      </c>
      <c r="I87" s="39" t="n">
        <f aca="false">TRUNC(SUM(I86),2)</f>
        <v>0</v>
      </c>
    </row>
    <row r="88" customFormat="false" ht="12.8" hidden="false" customHeight="false" outlineLevel="0" collapsed="false">
      <c r="A88" s="56"/>
      <c r="B88" s="56"/>
      <c r="C88" s="56"/>
      <c r="D88" s="56"/>
      <c r="E88" s="56"/>
      <c r="F88" s="56"/>
      <c r="G88" s="56"/>
      <c r="H88" s="56"/>
      <c r="I88" s="56"/>
    </row>
    <row r="89" customFormat="false" ht="12.8" hidden="false" customHeight="false" outlineLevel="0" collapsed="false">
      <c r="A89" s="48" t="s">
        <v>109</v>
      </c>
      <c r="B89" s="48"/>
      <c r="C89" s="48"/>
      <c r="D89" s="48"/>
      <c r="E89" s="48"/>
      <c r="F89" s="48"/>
      <c r="G89" s="48"/>
      <c r="H89" s="48"/>
      <c r="I89" s="48"/>
    </row>
    <row r="90" customFormat="false" ht="12.8" hidden="false" customHeight="false" outlineLevel="0" collapsed="false">
      <c r="A90" s="27" t="s">
        <v>110</v>
      </c>
      <c r="B90" s="27"/>
      <c r="C90" s="27"/>
      <c r="D90" s="27"/>
      <c r="E90" s="27"/>
      <c r="F90" s="27"/>
      <c r="G90" s="27"/>
      <c r="H90" s="27"/>
      <c r="I90" s="27" t="s">
        <v>45</v>
      </c>
    </row>
    <row r="91" customFormat="false" ht="12.8" hidden="false" customHeight="false" outlineLevel="0" collapsed="false">
      <c r="A91" s="27" t="s">
        <v>111</v>
      </c>
      <c r="B91" s="17" t="s">
        <v>112</v>
      </c>
      <c r="C91" s="17"/>
      <c r="D91" s="17"/>
      <c r="E91" s="17"/>
      <c r="F91" s="17"/>
      <c r="G91" s="17"/>
      <c r="H91" s="17"/>
      <c r="I91" s="32" t="n">
        <f aca="false">I83</f>
        <v>22.66</v>
      </c>
    </row>
    <row r="92" customFormat="false" ht="12.8" hidden="false" customHeight="false" outlineLevel="0" collapsed="false">
      <c r="A92" s="27" t="s">
        <v>113</v>
      </c>
      <c r="B92" s="17" t="s">
        <v>114</v>
      </c>
      <c r="C92" s="17"/>
      <c r="D92" s="17"/>
      <c r="E92" s="17"/>
      <c r="F92" s="17"/>
      <c r="G92" s="17"/>
      <c r="H92" s="17"/>
      <c r="I92" s="32" t="n">
        <f aca="false">I87</f>
        <v>0</v>
      </c>
    </row>
    <row r="93" customFormat="false" ht="12.8" hidden="false" customHeight="false" outlineLevel="0" collapsed="false">
      <c r="A93" s="27" t="s">
        <v>115</v>
      </c>
      <c r="B93" s="27"/>
      <c r="C93" s="27"/>
      <c r="D93" s="27"/>
      <c r="E93" s="27"/>
      <c r="F93" s="27"/>
      <c r="G93" s="27"/>
      <c r="H93" s="27"/>
      <c r="I93" s="39" t="n">
        <f aca="false">TRUNC(SUM(I91:I92),2)</f>
        <v>22.66</v>
      </c>
    </row>
    <row r="94" customFormat="false" ht="12.8" hidden="false" customHeight="false" outlineLevel="0" collapsed="false">
      <c r="A94" s="49"/>
      <c r="B94" s="49"/>
      <c r="C94" s="49"/>
      <c r="D94" s="49"/>
      <c r="E94" s="49"/>
      <c r="F94" s="49"/>
      <c r="G94" s="49"/>
      <c r="H94" s="49"/>
      <c r="I94" s="49"/>
    </row>
    <row r="95" customFormat="false" ht="12.8" hidden="false" customHeight="false" outlineLevel="0" collapsed="false">
      <c r="A95" s="16" t="s">
        <v>116</v>
      </c>
      <c r="B95" s="16"/>
      <c r="C95" s="16"/>
      <c r="D95" s="16"/>
      <c r="E95" s="16"/>
      <c r="F95" s="16"/>
      <c r="G95" s="16"/>
      <c r="H95" s="16"/>
      <c r="I95" s="16"/>
    </row>
    <row r="96" customFormat="false" ht="12.8" hidden="false" customHeight="false" outlineLevel="0" collapsed="false">
      <c r="A96" s="27" t="n">
        <v>5</v>
      </c>
      <c r="B96" s="27" t="s">
        <v>117</v>
      </c>
      <c r="C96" s="27"/>
      <c r="D96" s="27"/>
      <c r="E96" s="27"/>
      <c r="F96" s="27"/>
      <c r="G96" s="27"/>
      <c r="H96" s="27"/>
      <c r="I96" s="27" t="s">
        <v>45</v>
      </c>
    </row>
    <row r="97" customFormat="false" ht="12.8" hidden="false" customHeight="false" outlineLevel="0" collapsed="false">
      <c r="A97" s="27" t="s">
        <v>20</v>
      </c>
      <c r="B97" s="57" t="s">
        <v>118</v>
      </c>
      <c r="C97" s="57"/>
      <c r="D97" s="57"/>
      <c r="E97" s="57"/>
      <c r="F97" s="57"/>
      <c r="G97" s="57"/>
      <c r="H97" s="17" t="s">
        <v>74</v>
      </c>
      <c r="I97" s="30" t="n">
        <f aca="false">Uniformes!L10</f>
        <v>95.94</v>
      </c>
    </row>
    <row r="98" customFormat="false" ht="12.8" hidden="false" customHeight="false" outlineLevel="0" collapsed="false">
      <c r="A98" s="27" t="s">
        <v>22</v>
      </c>
      <c r="B98" s="57" t="s">
        <v>119</v>
      </c>
      <c r="C98" s="57"/>
      <c r="D98" s="57"/>
      <c r="E98" s="57"/>
      <c r="F98" s="57"/>
      <c r="G98" s="57"/>
      <c r="H98" s="17" t="s">
        <v>74</v>
      </c>
      <c r="I98" s="30"/>
    </row>
    <row r="99" customFormat="false" ht="12.8" hidden="false" customHeight="false" outlineLevel="0" collapsed="false">
      <c r="A99" s="58" t="s">
        <v>25</v>
      </c>
      <c r="B99" s="43" t="s">
        <v>120</v>
      </c>
      <c r="C99" s="43"/>
      <c r="D99" s="43"/>
      <c r="E99" s="43"/>
      <c r="F99" s="43"/>
      <c r="G99" s="43"/>
      <c r="H99" s="17" t="s">
        <v>74</v>
      </c>
      <c r="I99" s="30" t="n">
        <f aca="false">EPIs!L28</f>
        <v>132.721666666667</v>
      </c>
    </row>
    <row r="100" customFormat="false" ht="12.8" hidden="false" customHeight="false" outlineLevel="0" collapsed="false">
      <c r="A100" s="58" t="s">
        <v>27</v>
      </c>
      <c r="B100" s="57" t="s">
        <v>53</v>
      </c>
      <c r="C100" s="57"/>
      <c r="D100" s="57"/>
      <c r="E100" s="57"/>
      <c r="F100" s="57"/>
      <c r="G100" s="57"/>
      <c r="H100" s="17" t="s">
        <v>74</v>
      </c>
      <c r="I100" s="30"/>
    </row>
    <row r="101" customFormat="false" ht="12.8" hidden="false" customHeight="false" outlineLevel="0" collapsed="false">
      <c r="A101" s="27" t="s">
        <v>121</v>
      </c>
      <c r="B101" s="27"/>
      <c r="C101" s="27"/>
      <c r="D101" s="27"/>
      <c r="E101" s="27"/>
      <c r="F101" s="27"/>
      <c r="G101" s="27"/>
      <c r="H101" s="38" t="s">
        <v>74</v>
      </c>
      <c r="I101" s="39" t="n">
        <f aca="false">TRUNC(SUM(I97:I100),2)</f>
        <v>228.66</v>
      </c>
    </row>
    <row r="102" customFormat="false" ht="12.8" hidden="false" customHeight="false" outlineLevel="0" collapsed="false">
      <c r="A102" s="49"/>
      <c r="B102" s="49"/>
      <c r="C102" s="49"/>
      <c r="D102" s="49"/>
      <c r="E102" s="49"/>
      <c r="F102" s="49"/>
      <c r="G102" s="49"/>
      <c r="H102" s="49"/>
      <c r="I102" s="49"/>
    </row>
    <row r="103" customFormat="false" ht="12.8" hidden="false" customHeight="false" outlineLevel="0" collapsed="false">
      <c r="A103" s="16" t="s">
        <v>122</v>
      </c>
      <c r="B103" s="16"/>
      <c r="C103" s="16"/>
      <c r="D103" s="16"/>
      <c r="E103" s="16"/>
      <c r="F103" s="16"/>
      <c r="G103" s="16"/>
      <c r="H103" s="16"/>
      <c r="I103" s="16"/>
    </row>
    <row r="104" customFormat="false" ht="12.8" hidden="false" customHeight="false" outlineLevel="0" collapsed="false">
      <c r="A104" s="27" t="n">
        <v>6</v>
      </c>
      <c r="B104" s="27" t="s">
        <v>123</v>
      </c>
      <c r="C104" s="27"/>
      <c r="D104" s="27"/>
      <c r="E104" s="27"/>
      <c r="F104" s="27"/>
      <c r="G104" s="27"/>
      <c r="H104" s="27" t="s">
        <v>44</v>
      </c>
      <c r="I104" s="27" t="s">
        <v>45</v>
      </c>
    </row>
    <row r="105" customFormat="false" ht="12.8" hidden="false" customHeight="false" outlineLevel="0" collapsed="false">
      <c r="A105" s="27" t="s">
        <v>20</v>
      </c>
      <c r="B105" s="18" t="s">
        <v>124</v>
      </c>
      <c r="C105" s="18"/>
      <c r="D105" s="18"/>
      <c r="E105" s="18"/>
      <c r="F105" s="18"/>
      <c r="G105" s="18"/>
      <c r="H105" s="59" t="n">
        <v>0.03</v>
      </c>
      <c r="I105" s="32" t="n">
        <f aca="false">H105*(I101+I93+I73+I63+I29)</f>
        <v>101.6361</v>
      </c>
    </row>
    <row r="106" customFormat="false" ht="12.8" hidden="false" customHeight="false" outlineLevel="0" collapsed="false">
      <c r="A106" s="27" t="s">
        <v>22</v>
      </c>
      <c r="B106" s="18" t="s">
        <v>125</v>
      </c>
      <c r="C106" s="18"/>
      <c r="D106" s="18"/>
      <c r="E106" s="18"/>
      <c r="F106" s="18"/>
      <c r="G106" s="18"/>
      <c r="H106" s="60" t="n">
        <v>0.0679</v>
      </c>
      <c r="I106" s="32" t="n">
        <f aca="false">(I105+(I101+I93+I73+I63+I29))*H106</f>
        <v>236.93746419</v>
      </c>
    </row>
    <row r="107" customFormat="false" ht="12.8" hidden="false" customHeight="false" outlineLevel="0" collapsed="false">
      <c r="A107" s="27" t="s">
        <v>25</v>
      </c>
      <c r="B107" s="61" t="s">
        <v>126</v>
      </c>
      <c r="C107" s="61"/>
      <c r="D107" s="61"/>
      <c r="E107" s="61"/>
      <c r="F107" s="61"/>
      <c r="G107" s="61"/>
      <c r="H107" s="31"/>
      <c r="I107" s="62"/>
    </row>
    <row r="108" customFormat="false" ht="12.8" hidden="false" customHeight="false" outlineLevel="0" collapsed="false">
      <c r="A108" s="27" t="s">
        <v>127</v>
      </c>
      <c r="B108" s="18" t="s">
        <v>128</v>
      </c>
      <c r="C108" s="18"/>
      <c r="D108" s="18"/>
      <c r="E108" s="18"/>
      <c r="F108" s="18"/>
      <c r="G108" s="18"/>
      <c r="H108" s="63" t="n">
        <v>0.0165</v>
      </c>
      <c r="I108" s="32" t="n">
        <f aca="false">H108*$I$118</f>
        <v>69.2802</v>
      </c>
    </row>
    <row r="109" customFormat="false" ht="12.8" hidden="false" customHeight="false" outlineLevel="0" collapsed="false">
      <c r="A109" s="27" t="s">
        <v>129</v>
      </c>
      <c r="B109" s="18" t="s">
        <v>130</v>
      </c>
      <c r="C109" s="18"/>
      <c r="D109" s="18"/>
      <c r="E109" s="18"/>
      <c r="F109" s="18"/>
      <c r="G109" s="18"/>
      <c r="H109" s="64" t="n">
        <v>0.076</v>
      </c>
      <c r="I109" s="32" t="n">
        <f aca="false">H109*$I$118</f>
        <v>319.1088</v>
      </c>
    </row>
    <row r="110" customFormat="false" ht="12.8" hidden="false" customHeight="false" outlineLevel="0" collapsed="false">
      <c r="A110" s="27" t="s">
        <v>131</v>
      </c>
      <c r="B110" s="18" t="s">
        <v>132</v>
      </c>
      <c r="C110" s="18"/>
      <c r="D110" s="18"/>
      <c r="E110" s="18"/>
      <c r="F110" s="18"/>
      <c r="G110" s="18"/>
      <c r="H110" s="65" t="n">
        <v>0.02</v>
      </c>
      <c r="I110" s="32" t="n">
        <f aca="false">H110*$I$118</f>
        <v>83.976</v>
      </c>
    </row>
    <row r="111" customFormat="false" ht="12.8" hidden="false" customHeight="false" outlineLevel="0" collapsed="false">
      <c r="A111" s="27" t="s">
        <v>133</v>
      </c>
      <c r="B111" s="27"/>
      <c r="C111" s="27"/>
      <c r="D111" s="27"/>
      <c r="E111" s="27"/>
      <c r="F111" s="27"/>
      <c r="G111" s="27"/>
      <c r="H111" s="66" t="n">
        <f aca="false">SUM(H105:H110)</f>
        <v>0.2104</v>
      </c>
      <c r="I111" s="39" t="n">
        <f aca="false">TRUNC(SUM(I105:I110),2)</f>
        <v>810.93</v>
      </c>
    </row>
    <row r="112" customFormat="false" ht="12.8" hidden="false" customHeight="false" outlineLevel="0" collapsed="false">
      <c r="A112" s="13"/>
      <c r="B112" s="22"/>
      <c r="C112" s="22"/>
      <c r="D112" s="22"/>
      <c r="E112" s="22"/>
      <c r="F112" s="22"/>
      <c r="G112" s="22"/>
      <c r="H112" s="22"/>
      <c r="I112" s="22"/>
    </row>
    <row r="113" customFormat="false" ht="12.8" hidden="false" customHeight="false" outlineLevel="0" collapsed="false">
      <c r="A113" s="67" t="s">
        <v>134</v>
      </c>
      <c r="B113" s="68" t="s">
        <v>135</v>
      </c>
      <c r="C113" s="68"/>
      <c r="D113" s="68"/>
      <c r="E113" s="68"/>
      <c r="F113" s="68"/>
      <c r="G113" s="68"/>
      <c r="H113" s="69" t="n">
        <f aca="false">TRUNC(H108+H109+H110,4)</f>
        <v>0.1125</v>
      </c>
      <c r="I113" s="70"/>
    </row>
    <row r="114" customFormat="false" ht="12.8" hidden="false" customHeight="false" outlineLevel="0" collapsed="false">
      <c r="A114" s="71"/>
      <c r="B114" s="72" t="n">
        <v>100</v>
      </c>
      <c r="C114" s="72"/>
      <c r="D114" s="72"/>
      <c r="E114" s="72"/>
      <c r="F114" s="72"/>
      <c r="G114" s="72"/>
      <c r="H114" s="73"/>
      <c r="I114" s="74"/>
    </row>
    <row r="115" customFormat="false" ht="12.8" hidden="false" customHeight="false" outlineLevel="0" collapsed="false">
      <c r="A115" s="75"/>
      <c r="B115" s="72"/>
      <c r="C115" s="72"/>
      <c r="D115" s="72"/>
      <c r="E115" s="72"/>
      <c r="F115" s="72"/>
      <c r="G115" s="72"/>
      <c r="H115" s="73"/>
      <c r="I115" s="74"/>
    </row>
    <row r="116" customFormat="false" ht="12.8" hidden="false" customHeight="false" outlineLevel="0" collapsed="false">
      <c r="A116" s="71" t="s">
        <v>136</v>
      </c>
      <c r="B116" s="72" t="s">
        <v>137</v>
      </c>
      <c r="C116" s="72"/>
      <c r="D116" s="72"/>
      <c r="E116" s="72"/>
      <c r="F116" s="72"/>
      <c r="G116" s="72"/>
      <c r="H116" s="73"/>
      <c r="I116" s="74" t="n">
        <f aca="false">TRUNC(I129+I105+I106,2)</f>
        <v>3726.44</v>
      </c>
    </row>
    <row r="117" customFormat="false" ht="12.8" hidden="false" customHeight="false" outlineLevel="0" collapsed="false">
      <c r="A117" s="71"/>
      <c r="B117" s="72"/>
      <c r="C117" s="72"/>
      <c r="D117" s="72"/>
      <c r="E117" s="72"/>
      <c r="F117" s="72"/>
      <c r="G117" s="72"/>
      <c r="H117" s="73"/>
      <c r="I117" s="74"/>
    </row>
    <row r="118" customFormat="false" ht="12.8" hidden="false" customHeight="false" outlineLevel="0" collapsed="false">
      <c r="A118" s="71" t="s">
        <v>138</v>
      </c>
      <c r="B118" s="72" t="s">
        <v>139</v>
      </c>
      <c r="C118" s="72"/>
      <c r="D118" s="72"/>
      <c r="E118" s="72"/>
      <c r="F118" s="72"/>
      <c r="G118" s="72"/>
      <c r="H118" s="73"/>
      <c r="I118" s="74" t="n">
        <f aca="false">TRUNC(I116/(1-H113),2)</f>
        <v>4198.8</v>
      </c>
    </row>
    <row r="119" customFormat="false" ht="12.8" hidden="false" customHeight="false" outlineLevel="0" collapsed="false">
      <c r="A119" s="71"/>
      <c r="B119" s="72"/>
      <c r="C119" s="72"/>
      <c r="D119" s="72"/>
      <c r="E119" s="72"/>
      <c r="F119" s="72"/>
      <c r="G119" s="72"/>
      <c r="H119" s="73"/>
      <c r="I119" s="74"/>
    </row>
    <row r="120" customFormat="false" ht="12.8" hidden="false" customHeight="false" outlineLevel="0" collapsed="false">
      <c r="A120" s="76"/>
      <c r="B120" s="77" t="s">
        <v>140</v>
      </c>
      <c r="C120" s="77"/>
      <c r="D120" s="77"/>
      <c r="E120" s="77"/>
      <c r="F120" s="77"/>
      <c r="G120" s="77"/>
      <c r="H120" s="78"/>
      <c r="I120" s="79" t="n">
        <f aca="false">TRUNC(I118-I116,2)</f>
        <v>472.36</v>
      </c>
    </row>
    <row r="121" customFormat="false" ht="12.8" hidden="false" customHeight="false" outlineLevel="0" collapsed="false">
      <c r="A121" s="13"/>
      <c r="B121" s="13"/>
      <c r="C121" s="13"/>
      <c r="D121" s="13"/>
      <c r="E121" s="13"/>
      <c r="F121" s="13"/>
      <c r="G121" s="13"/>
      <c r="H121" s="13"/>
      <c r="I121" s="80"/>
    </row>
    <row r="122" customFormat="false" ht="12.8" hidden="false" customHeight="false" outlineLevel="0" collapsed="false">
      <c r="A122" s="48" t="s">
        <v>141</v>
      </c>
      <c r="B122" s="48"/>
      <c r="C122" s="48"/>
      <c r="D122" s="48"/>
      <c r="E122" s="48"/>
      <c r="F122" s="48"/>
      <c r="G122" s="48"/>
      <c r="H122" s="48"/>
      <c r="I122" s="48"/>
    </row>
    <row r="123" customFormat="false" ht="12.8" hidden="false" customHeight="false" outlineLevel="0" collapsed="false">
      <c r="A123" s="27" t="s">
        <v>142</v>
      </c>
      <c r="B123" s="27"/>
      <c r="C123" s="27"/>
      <c r="D123" s="27"/>
      <c r="E123" s="27"/>
      <c r="F123" s="27"/>
      <c r="G123" s="27"/>
      <c r="H123" s="27"/>
      <c r="I123" s="27" t="s">
        <v>45</v>
      </c>
    </row>
    <row r="124" customFormat="false" ht="12.8" hidden="false" customHeight="false" outlineLevel="0" collapsed="false">
      <c r="A124" s="17" t="s">
        <v>20</v>
      </c>
      <c r="B124" s="81" t="str">
        <f aca="false">A21</f>
        <v>MÓDULO 1 - COMPOSIÇÃO DA REMUNERAÇÃO</v>
      </c>
      <c r="C124" s="81"/>
      <c r="D124" s="81"/>
      <c r="E124" s="81"/>
      <c r="F124" s="81"/>
      <c r="G124" s="81"/>
      <c r="H124" s="81"/>
      <c r="I124" s="32" t="n">
        <f aca="false">I29</f>
        <v>1516.96</v>
      </c>
    </row>
    <row r="125" customFormat="false" ht="12.8" hidden="false" customHeight="false" outlineLevel="0" collapsed="false">
      <c r="A125" s="17" t="s">
        <v>22</v>
      </c>
      <c r="B125" s="81" t="str">
        <f aca="false">A31</f>
        <v>MÓDULO 2 – ENCARGOS E BENEFÍCIOS ANUAIS, MENSAIS E DIÁRIOS</v>
      </c>
      <c r="C125" s="81"/>
      <c r="D125" s="81"/>
      <c r="E125" s="81"/>
      <c r="F125" s="81"/>
      <c r="G125" s="81"/>
      <c r="H125" s="81"/>
      <c r="I125" s="32" t="n">
        <f aca="false">I63</f>
        <v>1511.83</v>
      </c>
    </row>
    <row r="126" customFormat="false" ht="12.8" hidden="false" customHeight="false" outlineLevel="0" collapsed="false">
      <c r="A126" s="17" t="s">
        <v>25</v>
      </c>
      <c r="B126" s="81" t="str">
        <f aca="false">A65</f>
        <v>MÓDULO 3 – PROVISÃO PARA RESCISÃO</v>
      </c>
      <c r="C126" s="81"/>
      <c r="D126" s="81"/>
      <c r="E126" s="81"/>
      <c r="F126" s="81"/>
      <c r="G126" s="81"/>
      <c r="H126" s="81"/>
      <c r="I126" s="32" t="n">
        <f aca="false">I73</f>
        <v>107.76</v>
      </c>
    </row>
    <row r="127" customFormat="false" ht="12.8" hidden="false" customHeight="false" outlineLevel="0" collapsed="false">
      <c r="A127" s="17" t="s">
        <v>27</v>
      </c>
      <c r="B127" s="81" t="str">
        <f aca="false">A75</f>
        <v>MÓDULO 4 – CUSTO DE REPOSIÇÃO DO PROFISSIONAL AUSENTE</v>
      </c>
      <c r="C127" s="81"/>
      <c r="D127" s="81"/>
      <c r="E127" s="81"/>
      <c r="F127" s="81"/>
      <c r="G127" s="81"/>
      <c r="H127" s="81"/>
      <c r="I127" s="32" t="n">
        <f aca="false">I93</f>
        <v>22.66</v>
      </c>
    </row>
    <row r="128" customFormat="false" ht="12.8" hidden="false" customHeight="false" outlineLevel="0" collapsed="false">
      <c r="A128" s="17" t="s">
        <v>50</v>
      </c>
      <c r="B128" s="81" t="str">
        <f aca="false">A95</f>
        <v>MÓDULO 5 – INSUMOS DIVERSOS</v>
      </c>
      <c r="C128" s="81"/>
      <c r="D128" s="81"/>
      <c r="E128" s="81"/>
      <c r="F128" s="81"/>
      <c r="G128" s="81"/>
      <c r="H128" s="81"/>
      <c r="I128" s="32" t="n">
        <f aca="false">I101</f>
        <v>228.66</v>
      </c>
    </row>
    <row r="129" customFormat="false" ht="12.8" hidden="false" customHeight="false" outlineLevel="0" collapsed="false">
      <c r="A129" s="27"/>
      <c r="B129" s="27" t="s">
        <v>143</v>
      </c>
      <c r="C129" s="27"/>
      <c r="D129" s="27"/>
      <c r="E129" s="27"/>
      <c r="F129" s="27"/>
      <c r="G129" s="27"/>
      <c r="H129" s="27"/>
      <c r="I129" s="39" t="n">
        <f aca="false">TRUNC(SUM(I124:I128),2)</f>
        <v>3387.87</v>
      </c>
    </row>
    <row r="130" customFormat="false" ht="12.8" hidden="false" customHeight="false" outlineLevel="0" collapsed="false">
      <c r="A130" s="17" t="s">
        <v>52</v>
      </c>
      <c r="B130" s="81" t="str">
        <f aca="false">A103</f>
        <v>MÓDULO 6 – CUSTOS INDIRETOS, TRIBUTOS E LUCRO</v>
      </c>
      <c r="C130" s="81"/>
      <c r="D130" s="81"/>
      <c r="E130" s="81"/>
      <c r="F130" s="81"/>
      <c r="G130" s="81"/>
      <c r="H130" s="81"/>
      <c r="I130" s="55" t="n">
        <f aca="false">I111</f>
        <v>810.93</v>
      </c>
    </row>
    <row r="131" customFormat="false" ht="12.8" hidden="false" customHeight="false" outlineLevel="0" collapsed="false">
      <c r="A131" s="27" t="s">
        <v>144</v>
      </c>
      <c r="B131" s="27"/>
      <c r="C131" s="27"/>
      <c r="D131" s="27"/>
      <c r="E131" s="27"/>
      <c r="F131" s="27"/>
      <c r="G131" s="27"/>
      <c r="H131" s="27"/>
      <c r="I131" s="39" t="n">
        <f aca="false">TRUNC(SUM(I129:I130),2)</f>
        <v>4198.8</v>
      </c>
    </row>
    <row r="132" customFormat="false" ht="12.8" hidden="false" customHeight="false" outlineLevel="0" collapsed="false">
      <c r="I132" s="82"/>
    </row>
    <row r="133" customFormat="false" ht="12.8" hidden="true" customHeight="false" outlineLevel="0" collapsed="false">
      <c r="A133" s="13"/>
      <c r="B133" s="13" t="s">
        <v>151</v>
      </c>
      <c r="C133" s="13"/>
      <c r="D133" s="13"/>
      <c r="E133" s="13"/>
      <c r="F133" s="13"/>
      <c r="G133" s="13"/>
      <c r="H133" s="34"/>
      <c r="I133" s="34"/>
    </row>
    <row r="134" customFormat="false" ht="40.5" hidden="true" customHeight="true" outlineLevel="0" collapsed="false">
      <c r="A134" s="89" t="s">
        <v>152</v>
      </c>
      <c r="B134" s="89"/>
      <c r="C134" s="89" t="s">
        <v>153</v>
      </c>
      <c r="D134" s="89"/>
      <c r="E134" s="89" t="s">
        <v>154</v>
      </c>
      <c r="F134" s="89"/>
      <c r="G134" s="90" t="s">
        <v>155</v>
      </c>
      <c r="H134" s="89" t="s">
        <v>156</v>
      </c>
      <c r="I134" s="91" t="s">
        <v>45</v>
      </c>
    </row>
    <row r="135" customFormat="false" ht="12.8" hidden="true" customHeight="false" outlineLevel="0" collapsed="false">
      <c r="A135" s="92" t="s">
        <v>157</v>
      </c>
      <c r="B135" s="92"/>
      <c r="C135" s="93" t="s">
        <v>158</v>
      </c>
      <c r="D135" s="93"/>
      <c r="E135" s="94"/>
      <c r="F135" s="94"/>
      <c r="G135" s="95" t="s">
        <v>158</v>
      </c>
      <c r="H135" s="96"/>
      <c r="I135" s="97" t="n">
        <v>0</v>
      </c>
    </row>
    <row r="136" customFormat="false" ht="12.8" hidden="true" customHeight="false" outlineLevel="0" collapsed="false">
      <c r="A136" s="98" t="s">
        <v>159</v>
      </c>
      <c r="B136" s="98"/>
      <c r="C136" s="99" t="s">
        <v>158</v>
      </c>
      <c r="D136" s="99"/>
      <c r="E136" s="100"/>
      <c r="F136" s="100"/>
      <c r="G136" s="101" t="s">
        <v>158</v>
      </c>
      <c r="H136" s="102"/>
      <c r="I136" s="103" t="n">
        <v>0</v>
      </c>
    </row>
    <row r="137" customFormat="false" ht="12.8" hidden="true" customHeight="false" outlineLevel="0" collapsed="false">
      <c r="A137" s="98" t="s">
        <v>160</v>
      </c>
      <c r="B137" s="98"/>
      <c r="C137" s="99" t="s">
        <v>158</v>
      </c>
      <c r="D137" s="99"/>
      <c r="E137" s="100"/>
      <c r="F137" s="100"/>
      <c r="G137" s="101" t="s">
        <v>158</v>
      </c>
      <c r="H137" s="102"/>
      <c r="I137" s="103" t="n">
        <v>0</v>
      </c>
    </row>
    <row r="138" customFormat="false" ht="12.8" hidden="true" customHeight="false" outlineLevel="0" collapsed="false">
      <c r="A138" s="98" t="s">
        <v>161</v>
      </c>
      <c r="B138" s="98"/>
      <c r="C138" s="99" t="s">
        <v>158</v>
      </c>
      <c r="D138" s="99"/>
      <c r="E138" s="100"/>
      <c r="F138" s="100"/>
      <c r="G138" s="101" t="s">
        <v>158</v>
      </c>
      <c r="H138" s="102"/>
      <c r="I138" s="103" t="n">
        <v>0</v>
      </c>
    </row>
    <row r="139" customFormat="false" ht="12.8" hidden="true" customHeight="false" outlineLevel="0" collapsed="false">
      <c r="A139" s="104"/>
      <c r="B139" s="104"/>
      <c r="C139" s="100"/>
      <c r="D139" s="100"/>
      <c r="E139" s="100"/>
      <c r="F139" s="100"/>
      <c r="G139" s="105"/>
      <c r="H139" s="106"/>
      <c r="I139" s="103"/>
    </row>
    <row r="140" customFormat="false" ht="12.8" hidden="true" customHeight="false" outlineLevel="0" collapsed="false">
      <c r="A140" s="107"/>
      <c r="B140" s="107"/>
      <c r="C140" s="108"/>
      <c r="D140" s="108"/>
      <c r="E140" s="108"/>
      <c r="F140" s="108"/>
      <c r="G140" s="109"/>
      <c r="H140" s="110"/>
      <c r="I140" s="111"/>
    </row>
    <row r="141" customFormat="false" ht="12.8" hidden="true" customHeight="false" outlineLevel="0" collapsed="false">
      <c r="A141" s="112" t="s">
        <v>162</v>
      </c>
      <c r="B141" s="112"/>
      <c r="C141" s="112"/>
      <c r="D141" s="112"/>
      <c r="E141" s="112"/>
      <c r="F141" s="112"/>
      <c r="G141" s="112"/>
      <c r="H141" s="112"/>
      <c r="I141" s="113" t="n">
        <f aca="false">SUM(I139:I140)</f>
        <v>0</v>
      </c>
    </row>
    <row r="142" customFormat="false" ht="12.8" hidden="true" customHeight="false" outlineLevel="0" collapsed="false"/>
    <row r="143" customFormat="false" ht="12.8" hidden="true" customHeight="false" outlineLevel="0" collapsed="false">
      <c r="A143" s="13" t="s">
        <v>163</v>
      </c>
      <c r="B143" s="13" t="s">
        <v>164</v>
      </c>
      <c r="C143" s="13"/>
      <c r="D143" s="13"/>
      <c r="E143" s="13"/>
      <c r="F143" s="13"/>
      <c r="G143" s="13"/>
      <c r="H143" s="34"/>
      <c r="I143" s="34"/>
    </row>
    <row r="144" customFormat="false" ht="12.8" hidden="true" customHeight="false" outlineLevel="0" collapsed="false">
      <c r="A144" s="91" t="s">
        <v>165</v>
      </c>
      <c r="B144" s="91"/>
      <c r="C144" s="91"/>
      <c r="D144" s="91"/>
      <c r="E144" s="91"/>
      <c r="F144" s="91"/>
      <c r="G144" s="91"/>
      <c r="H144" s="91"/>
      <c r="I144" s="91"/>
    </row>
    <row r="145" customFormat="false" ht="12.8" hidden="true" customHeight="false" outlineLevel="0" collapsed="false">
      <c r="A145" s="114"/>
      <c r="B145" s="115" t="s">
        <v>166</v>
      </c>
      <c r="C145" s="115"/>
      <c r="D145" s="115"/>
      <c r="E145" s="115"/>
      <c r="F145" s="115"/>
      <c r="G145" s="115"/>
      <c r="H145" s="115"/>
      <c r="I145" s="91" t="s">
        <v>45</v>
      </c>
    </row>
    <row r="146" customFormat="false" ht="12.8" hidden="true" customHeight="false" outlineLevel="0" collapsed="false">
      <c r="A146" s="116" t="s">
        <v>20</v>
      </c>
      <c r="B146" s="117" t="s">
        <v>167</v>
      </c>
      <c r="C146" s="117"/>
      <c r="D146" s="117"/>
      <c r="E146" s="117"/>
      <c r="F146" s="117"/>
      <c r="G146" s="117"/>
      <c r="H146" s="117"/>
      <c r="I146" s="118" t="n">
        <f aca="false">I108</f>
        <v>69.2802</v>
      </c>
    </row>
    <row r="147" customFormat="false" ht="12.8" hidden="true" customHeight="false" outlineLevel="0" collapsed="false">
      <c r="A147" s="119" t="s">
        <v>22</v>
      </c>
      <c r="B147" s="81" t="s">
        <v>168</v>
      </c>
      <c r="C147" s="81"/>
      <c r="D147" s="81"/>
      <c r="E147" s="81"/>
      <c r="F147" s="81"/>
      <c r="G147" s="81"/>
      <c r="H147" s="81"/>
      <c r="I147" s="120" t="e">
        <f aca="false">#REF!</f>
        <v>#REF!</v>
      </c>
    </row>
    <row r="148" customFormat="false" ht="12.8" hidden="true" customHeight="false" outlineLevel="0" collapsed="false">
      <c r="A148" s="119" t="s">
        <v>25</v>
      </c>
      <c r="B148" s="121" t="s">
        <v>169</v>
      </c>
      <c r="C148" s="121"/>
      <c r="D148" s="121"/>
      <c r="E148" s="121"/>
      <c r="F148" s="121"/>
      <c r="G148" s="121"/>
      <c r="H148" s="121"/>
      <c r="I148" s="120" t="n">
        <f aca="false">I111</f>
        <v>810.93</v>
      </c>
    </row>
    <row r="149" customFormat="false" ht="12.8" hidden="true" customHeight="false" outlineLevel="0" collapsed="false">
      <c r="A149" s="114" t="s">
        <v>170</v>
      </c>
      <c r="B149" s="114"/>
      <c r="C149" s="114"/>
      <c r="D149" s="114"/>
      <c r="E149" s="114"/>
      <c r="F149" s="114"/>
      <c r="G149" s="114"/>
      <c r="H149" s="114"/>
      <c r="I149" s="113" t="e">
        <f aca="false">SUM(I146:I148)</f>
        <v>#REF!</v>
      </c>
    </row>
    <row r="150" customFormat="false" ht="12.8" hidden="true" customHeight="false" outlineLevel="0" collapsed="false">
      <c r="A150" s="13" t="s">
        <v>171</v>
      </c>
      <c r="B150" s="0" t="s">
        <v>172</v>
      </c>
    </row>
    <row r="151" customFormat="false" ht="12.8" hidden="true" customHeight="false" outlineLevel="0" collapsed="false"/>
    <row r="152" customFormat="false" ht="12.8" hidden="true" customHeight="false" outlineLevel="0" collapsed="false"/>
    <row r="153" customFormat="false" ht="12.8" hidden="false" customHeight="false" outlineLevel="0" collapsed="false">
      <c r="A153" s="83" t="s">
        <v>145</v>
      </c>
      <c r="B153" s="83" t="n">
        <f aca="false">I131/I23</f>
        <v>3.0446826098937</v>
      </c>
      <c r="C153" s="84"/>
    </row>
    <row r="154" customFormat="false" ht="12.8" hidden="false" customHeight="false" outlineLevel="0" collapsed="false">
      <c r="A154" s="85"/>
      <c r="B154" s="83"/>
      <c r="C154" s="84"/>
      <c r="E154" s="86"/>
    </row>
    <row r="155" customFormat="false" ht="12.8" hidden="false" customHeight="false" outlineLevel="0" collapsed="false">
      <c r="A155" s="83" t="s">
        <v>146</v>
      </c>
      <c r="B155" s="83"/>
      <c r="C155" s="85" t="n">
        <f aca="false">E12*'Aux Agr II'!I131</f>
        <v>8397.6</v>
      </c>
    </row>
    <row r="156" customFormat="false" ht="12.8" hidden="false" customHeight="false" outlineLevel="0" collapsed="false">
      <c r="A156" s="83" t="s">
        <v>147</v>
      </c>
      <c r="B156" s="83"/>
      <c r="C156" s="85" t="n">
        <f aca="false">H8*C155</f>
        <v>100771.2</v>
      </c>
      <c r="E156" s="87"/>
    </row>
    <row r="157" customFormat="false" ht="12.8" hidden="false" customHeight="false" outlineLevel="0" collapsed="false">
      <c r="A157" s="86"/>
      <c r="E157" s="88"/>
    </row>
    <row r="158" customFormat="false" ht="12.8" hidden="false" customHeight="false" outlineLevel="0" collapsed="false">
      <c r="A158" s="86"/>
    </row>
  </sheetData>
  <mergeCells count="164">
    <mergeCell ref="A1:I1"/>
    <mergeCell ref="A2:I2"/>
    <mergeCell ref="A4:I4"/>
    <mergeCell ref="B5:G5"/>
    <mergeCell ref="H5:I5"/>
    <mergeCell ref="B6:G6"/>
    <mergeCell ref="H6:I6"/>
    <mergeCell ref="B7:G7"/>
    <mergeCell ref="H7:I7"/>
    <mergeCell ref="B8:G8"/>
    <mergeCell ref="H8:I8"/>
    <mergeCell ref="A10:I10"/>
    <mergeCell ref="A11:B11"/>
    <mergeCell ref="C11:D11"/>
    <mergeCell ref="E11:I11"/>
    <mergeCell ref="A12:B12"/>
    <mergeCell ref="C12:D12"/>
    <mergeCell ref="E12:I12"/>
    <mergeCell ref="A14:I14"/>
    <mergeCell ref="B15:G15"/>
    <mergeCell ref="H15:I15"/>
    <mergeCell ref="B16:G16"/>
    <mergeCell ref="H16:I16"/>
    <mergeCell ref="B17:G17"/>
    <mergeCell ref="H17:I17"/>
    <mergeCell ref="B18:G18"/>
    <mergeCell ref="H18:I18"/>
    <mergeCell ref="B19:G19"/>
    <mergeCell ref="H19:I19"/>
    <mergeCell ref="A20:I20"/>
    <mergeCell ref="A21:I21"/>
    <mergeCell ref="B22:G22"/>
    <mergeCell ref="B23:G23"/>
    <mergeCell ref="B24:G24"/>
    <mergeCell ref="B25:G25"/>
    <mergeCell ref="B26:G26"/>
    <mergeCell ref="B27:G27"/>
    <mergeCell ref="B28:G28"/>
    <mergeCell ref="A29:H29"/>
    <mergeCell ref="A31:I31"/>
    <mergeCell ref="A32:G32"/>
    <mergeCell ref="B33:G33"/>
    <mergeCell ref="B34:G34"/>
    <mergeCell ref="A35:G35"/>
    <mergeCell ref="A36:I36"/>
    <mergeCell ref="A37:G37"/>
    <mergeCell ref="B38:G38"/>
    <mergeCell ref="B39:G39"/>
    <mergeCell ref="B40:G40"/>
    <mergeCell ref="B41:G41"/>
    <mergeCell ref="B42:G42"/>
    <mergeCell ref="B43:G43"/>
    <mergeCell ref="B44:G44"/>
    <mergeCell ref="B45:G45"/>
    <mergeCell ref="A46:G46"/>
    <mergeCell ref="A47:I47"/>
    <mergeCell ref="A48:G48"/>
    <mergeCell ref="B49:G49"/>
    <mergeCell ref="B50:G50"/>
    <mergeCell ref="B52:G52"/>
    <mergeCell ref="B54:G54"/>
    <mergeCell ref="B55:G55"/>
    <mergeCell ref="A56:H56"/>
    <mergeCell ref="A57:I57"/>
    <mergeCell ref="A58:I58"/>
    <mergeCell ref="A59:H59"/>
    <mergeCell ref="B60:H60"/>
    <mergeCell ref="B61:H61"/>
    <mergeCell ref="B62:H62"/>
    <mergeCell ref="A63:H63"/>
    <mergeCell ref="A64:I64"/>
    <mergeCell ref="A65:I65"/>
    <mergeCell ref="B66:G66"/>
    <mergeCell ref="B67:G67"/>
    <mergeCell ref="B68:G68"/>
    <mergeCell ref="B69:G69"/>
    <mergeCell ref="B70:G70"/>
    <mergeCell ref="B71:G71"/>
    <mergeCell ref="B72:G72"/>
    <mergeCell ref="A73:G73"/>
    <mergeCell ref="A74:I74"/>
    <mergeCell ref="A75:I75"/>
    <mergeCell ref="A76:G76"/>
    <mergeCell ref="B77:G77"/>
    <mergeCell ref="B78:G78"/>
    <mergeCell ref="B79:G79"/>
    <mergeCell ref="B80:G80"/>
    <mergeCell ref="B81:G81"/>
    <mergeCell ref="B82:G82"/>
    <mergeCell ref="A83:G83"/>
    <mergeCell ref="A84:I84"/>
    <mergeCell ref="A85:G85"/>
    <mergeCell ref="B86:G86"/>
    <mergeCell ref="A87:G87"/>
    <mergeCell ref="A88:I88"/>
    <mergeCell ref="A89:I89"/>
    <mergeCell ref="A90:H90"/>
    <mergeCell ref="B91:H91"/>
    <mergeCell ref="B92:H92"/>
    <mergeCell ref="A93:H93"/>
    <mergeCell ref="A94:I94"/>
    <mergeCell ref="A95:I95"/>
    <mergeCell ref="B96:G96"/>
    <mergeCell ref="B97:G97"/>
    <mergeCell ref="B98:G98"/>
    <mergeCell ref="B99:G99"/>
    <mergeCell ref="B100:G100"/>
    <mergeCell ref="A101:G101"/>
    <mergeCell ref="A102:I102"/>
    <mergeCell ref="A103:I103"/>
    <mergeCell ref="B104:G104"/>
    <mergeCell ref="B105:G105"/>
    <mergeCell ref="B106:G106"/>
    <mergeCell ref="B107:G107"/>
    <mergeCell ref="B108:G108"/>
    <mergeCell ref="B109:G109"/>
    <mergeCell ref="B110:G110"/>
    <mergeCell ref="A111:G111"/>
    <mergeCell ref="B112:I112"/>
    <mergeCell ref="B113:G113"/>
    <mergeCell ref="B114:G114"/>
    <mergeCell ref="B116:G116"/>
    <mergeCell ref="B118:G118"/>
    <mergeCell ref="B120:G120"/>
    <mergeCell ref="A122:I122"/>
    <mergeCell ref="A123:H123"/>
    <mergeCell ref="B124:H124"/>
    <mergeCell ref="B125:H125"/>
    <mergeCell ref="B126:H126"/>
    <mergeCell ref="B127:H127"/>
    <mergeCell ref="B128:H128"/>
    <mergeCell ref="B129:H129"/>
    <mergeCell ref="B130:H130"/>
    <mergeCell ref="A131:H131"/>
    <mergeCell ref="B133:G133"/>
    <mergeCell ref="A134:B134"/>
    <mergeCell ref="C134:D134"/>
    <mergeCell ref="E134:F134"/>
    <mergeCell ref="A135:B135"/>
    <mergeCell ref="C135:D135"/>
    <mergeCell ref="E135:F135"/>
    <mergeCell ref="A136:B136"/>
    <mergeCell ref="C136:D136"/>
    <mergeCell ref="E136:F136"/>
    <mergeCell ref="A137:B137"/>
    <mergeCell ref="C137:D137"/>
    <mergeCell ref="E137:F137"/>
    <mergeCell ref="A138:B138"/>
    <mergeCell ref="C138:D138"/>
    <mergeCell ref="E138:F138"/>
    <mergeCell ref="A139:B139"/>
    <mergeCell ref="C139:D139"/>
    <mergeCell ref="E139:F139"/>
    <mergeCell ref="A140:B140"/>
    <mergeCell ref="C140:D140"/>
    <mergeCell ref="E140:F140"/>
    <mergeCell ref="A141:H141"/>
    <mergeCell ref="B143:G143"/>
    <mergeCell ref="A144:I144"/>
    <mergeCell ref="B145:H145"/>
    <mergeCell ref="B146:H146"/>
    <mergeCell ref="B147:H147"/>
    <mergeCell ref="B148:H148"/>
    <mergeCell ref="A149:H149"/>
  </mergeCells>
  <printOptions headings="false" gridLines="false" gridLinesSet="true" horizontalCentered="false" verticalCentered="false"/>
  <pageMargins left="0.393055555555556" right="0.196527777777778" top="0.590277777777778" bottom="0.393055555555556"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58ED5"/>
    <pageSetUpPr fitToPage="false"/>
  </sheetPr>
  <dimension ref="A1:I1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1" activeCellId="0" sqref="J1"/>
    </sheetView>
  </sheetViews>
  <sheetFormatPr defaultColWidth="11.53515625" defaultRowHeight="12.8" zeroHeight="false" outlineLevelRow="0" outlineLevelCol="0"/>
  <cols>
    <col collapsed="false" customWidth="true" hidden="false" outlineLevel="0" max="1" min="1" style="0" width="10"/>
    <col collapsed="false" customWidth="true" hidden="false" outlineLevel="0" max="3" min="3" style="0" width="15"/>
    <col collapsed="false" customWidth="true" hidden="false" outlineLevel="0" max="4" min="4" style="0" width="9.02"/>
    <col collapsed="false" customWidth="true" hidden="false" outlineLevel="0" max="5" min="5" style="0" width="15"/>
    <col collapsed="false" customWidth="true" hidden="false" outlineLevel="0" max="6" min="6" style="0" width="9.02"/>
    <col collapsed="false" customWidth="true" hidden="false" outlineLevel="0" max="7" min="7" style="0" width="19.14"/>
    <col collapsed="false" customWidth="true" hidden="false" outlineLevel="0" max="8" min="8" style="0" width="9.13"/>
    <col collapsed="false" customWidth="true" hidden="false" outlineLevel="0" max="9" min="9" style="0" width="14.03"/>
    <col collapsed="false" customWidth="true" hidden="false" outlineLevel="0" max="60" min="10" style="0" width="9.02"/>
  </cols>
  <sheetData>
    <row r="1" customFormat="false" ht="12.8" hidden="false" customHeight="false" outlineLevel="0" collapsed="false">
      <c r="A1" s="13"/>
      <c r="B1" s="13"/>
      <c r="C1" s="13"/>
      <c r="D1" s="13"/>
      <c r="E1" s="13"/>
      <c r="F1" s="13"/>
      <c r="G1" s="13"/>
      <c r="H1" s="13"/>
      <c r="I1" s="13"/>
    </row>
    <row r="2" customFormat="false" ht="12.8" hidden="false" customHeight="false" outlineLevel="0" collapsed="false">
      <c r="A2" s="14" t="s">
        <v>180</v>
      </c>
      <c r="B2" s="14"/>
      <c r="C2" s="14"/>
      <c r="D2" s="14"/>
      <c r="E2" s="14"/>
      <c r="F2" s="14"/>
      <c r="G2" s="14"/>
      <c r="H2" s="14"/>
      <c r="I2" s="14"/>
    </row>
    <row r="3" customFormat="false" ht="12.8" hidden="false" customHeight="false" outlineLevel="0" collapsed="false">
      <c r="A3" s="15"/>
      <c r="B3" s="15"/>
      <c r="C3" s="15"/>
      <c r="D3" s="15"/>
      <c r="E3" s="15"/>
      <c r="F3" s="15"/>
      <c r="G3" s="15"/>
      <c r="H3" s="15"/>
      <c r="I3" s="15"/>
    </row>
    <row r="4" customFormat="false" ht="12.8" hidden="false" customHeight="false" outlineLevel="0" collapsed="false">
      <c r="A4" s="16" t="s">
        <v>19</v>
      </c>
      <c r="B4" s="16"/>
      <c r="C4" s="16"/>
      <c r="D4" s="16"/>
      <c r="E4" s="16"/>
      <c r="F4" s="16"/>
      <c r="G4" s="16"/>
      <c r="H4" s="16"/>
      <c r="I4" s="16"/>
    </row>
    <row r="5" customFormat="false" ht="12.8" hidden="false" customHeight="false" outlineLevel="0" collapsed="false">
      <c r="A5" s="17" t="s">
        <v>20</v>
      </c>
      <c r="B5" s="18" t="s">
        <v>21</v>
      </c>
      <c r="C5" s="18"/>
      <c r="D5" s="18"/>
      <c r="E5" s="18"/>
      <c r="F5" s="18"/>
      <c r="G5" s="18"/>
      <c r="H5" s="19"/>
      <c r="I5" s="19"/>
    </row>
    <row r="6" customFormat="false" ht="12.8" hidden="false" customHeight="false" outlineLevel="0" collapsed="false">
      <c r="A6" s="17" t="s">
        <v>22</v>
      </c>
      <c r="B6" s="18" t="s">
        <v>23</v>
      </c>
      <c r="C6" s="18"/>
      <c r="D6" s="18"/>
      <c r="E6" s="18"/>
      <c r="F6" s="18"/>
      <c r="G6" s="18"/>
      <c r="H6" s="20" t="s">
        <v>24</v>
      </c>
      <c r="I6" s="20"/>
    </row>
    <row r="7" customFormat="false" ht="12.8" hidden="false" customHeight="false" outlineLevel="0" collapsed="false">
      <c r="A7" s="17" t="s">
        <v>25</v>
      </c>
      <c r="B7" s="18" t="s">
        <v>26</v>
      </c>
      <c r="C7" s="18"/>
      <c r="D7" s="18"/>
      <c r="E7" s="18"/>
      <c r="F7" s="18"/>
      <c r="G7" s="18"/>
      <c r="H7" s="21" t="n">
        <v>2021</v>
      </c>
      <c r="I7" s="21"/>
    </row>
    <row r="8" customFormat="false" ht="12.8" hidden="false" customHeight="false" outlineLevel="0" collapsed="false">
      <c r="A8" s="17" t="s">
        <v>27</v>
      </c>
      <c r="B8" s="18" t="s">
        <v>28</v>
      </c>
      <c r="C8" s="18"/>
      <c r="D8" s="18"/>
      <c r="E8" s="18"/>
      <c r="F8" s="18"/>
      <c r="G8" s="18"/>
      <c r="H8" s="21" t="n">
        <v>12</v>
      </c>
      <c r="I8" s="21"/>
    </row>
    <row r="9" customFormat="false" ht="12.8" hidden="false" customHeight="false" outlineLevel="0" collapsed="false">
      <c r="A9" s="13"/>
      <c r="B9" s="22"/>
      <c r="C9" s="22"/>
      <c r="D9" s="22"/>
      <c r="E9" s="22"/>
      <c r="F9" s="22"/>
      <c r="G9" s="22"/>
      <c r="H9" s="13"/>
      <c r="I9" s="13"/>
    </row>
    <row r="10" customFormat="false" ht="12.8" hidden="false" customHeight="false" outlineLevel="0" collapsed="false">
      <c r="A10" s="16" t="s">
        <v>29</v>
      </c>
      <c r="B10" s="16"/>
      <c r="C10" s="16"/>
      <c r="D10" s="16"/>
      <c r="E10" s="16"/>
      <c r="F10" s="16"/>
      <c r="G10" s="16"/>
      <c r="H10" s="16"/>
      <c r="I10" s="16"/>
    </row>
    <row r="11" customFormat="false" ht="12.8" hidden="false" customHeight="false" outlineLevel="0" collapsed="false">
      <c r="A11" s="17" t="s">
        <v>30</v>
      </c>
      <c r="B11" s="17"/>
      <c r="C11" s="17" t="s">
        <v>31</v>
      </c>
      <c r="D11" s="17"/>
      <c r="E11" s="17" t="s">
        <v>32</v>
      </c>
      <c r="F11" s="17"/>
      <c r="G11" s="17"/>
      <c r="H11" s="17"/>
      <c r="I11" s="17"/>
    </row>
    <row r="12" customFormat="false" ht="12.8" hidden="false" customHeight="false" outlineLevel="0" collapsed="false">
      <c r="A12" s="21" t="s">
        <v>181</v>
      </c>
      <c r="B12" s="21"/>
      <c r="C12" s="17" t="s">
        <v>34</v>
      </c>
      <c r="D12" s="17"/>
      <c r="E12" s="23" t="n">
        <f aca="false">Resumo!D11</f>
        <v>4</v>
      </c>
      <c r="F12" s="23"/>
      <c r="G12" s="23"/>
      <c r="H12" s="23"/>
      <c r="I12" s="23"/>
    </row>
    <row r="13" customFormat="false" ht="12.8" hidden="false" customHeight="false" outlineLevel="0" collapsed="false">
      <c r="A13" s="13"/>
      <c r="B13" s="22"/>
      <c r="C13" s="22"/>
      <c r="D13" s="22"/>
      <c r="E13" s="22"/>
      <c r="F13" s="22"/>
      <c r="G13" s="22"/>
      <c r="H13" s="13"/>
      <c r="I13" s="13"/>
    </row>
    <row r="14" customFormat="false" ht="12.8" hidden="false" customHeight="false" outlineLevel="0" collapsed="false">
      <c r="A14" s="16" t="s">
        <v>35</v>
      </c>
      <c r="B14" s="16"/>
      <c r="C14" s="16"/>
      <c r="D14" s="16"/>
      <c r="E14" s="16"/>
      <c r="F14" s="16"/>
      <c r="G14" s="16"/>
      <c r="H14" s="16"/>
      <c r="I14" s="16"/>
    </row>
    <row r="15" customFormat="false" ht="12.8" hidden="false" customHeight="false" outlineLevel="0" collapsed="false">
      <c r="A15" s="17" t="n">
        <v>1</v>
      </c>
      <c r="B15" s="18" t="s">
        <v>36</v>
      </c>
      <c r="C15" s="18"/>
      <c r="D15" s="18"/>
      <c r="E15" s="18"/>
      <c r="F15" s="18"/>
      <c r="G15" s="18"/>
      <c r="H15" s="20" t="s">
        <v>176</v>
      </c>
      <c r="I15" s="20"/>
    </row>
    <row r="16" customFormat="false" ht="12.8" hidden="false" customHeight="false" outlineLevel="0" collapsed="false">
      <c r="A16" s="17" t="n">
        <v>2</v>
      </c>
      <c r="B16" s="18" t="s">
        <v>37</v>
      </c>
      <c r="C16" s="18"/>
      <c r="D16" s="18"/>
      <c r="E16" s="18"/>
      <c r="F16" s="18"/>
      <c r="G16" s="18"/>
      <c r="H16" s="20" t="s">
        <v>14</v>
      </c>
      <c r="I16" s="20"/>
    </row>
    <row r="17" customFormat="false" ht="12.8" hidden="false" customHeight="false" outlineLevel="0" collapsed="false">
      <c r="A17" s="17" t="n">
        <v>3</v>
      </c>
      <c r="B17" s="18" t="s">
        <v>38</v>
      </c>
      <c r="C17" s="18"/>
      <c r="D17" s="18"/>
      <c r="E17" s="18"/>
      <c r="F17" s="18"/>
      <c r="G17" s="18"/>
      <c r="H17" s="24" t="n">
        <v>1301</v>
      </c>
      <c r="I17" s="24"/>
    </row>
    <row r="18" customFormat="false" ht="12.8" hidden="false" customHeight="false" outlineLevel="0" collapsed="false">
      <c r="A18" s="17" t="n">
        <v>4</v>
      </c>
      <c r="B18" s="18" t="s">
        <v>39</v>
      </c>
      <c r="C18" s="18"/>
      <c r="D18" s="18"/>
      <c r="E18" s="18"/>
      <c r="F18" s="18"/>
      <c r="G18" s="18"/>
      <c r="H18" s="20" t="s">
        <v>177</v>
      </c>
      <c r="I18" s="20"/>
    </row>
    <row r="19" customFormat="false" ht="12.8" hidden="false" customHeight="false" outlineLevel="0" collapsed="false">
      <c r="A19" s="17" t="n">
        <v>5</v>
      </c>
      <c r="B19" s="18" t="s">
        <v>41</v>
      </c>
      <c r="C19" s="18"/>
      <c r="D19" s="18"/>
      <c r="E19" s="18"/>
      <c r="F19" s="18"/>
      <c r="G19" s="18"/>
      <c r="H19" s="25" t="n">
        <v>44256</v>
      </c>
      <c r="I19" s="25"/>
    </row>
    <row r="20" customFormat="false" ht="12.8" hidden="false" customHeight="false" outlineLevel="0" collapsed="false">
      <c r="A20" s="26"/>
      <c r="B20" s="26"/>
      <c r="C20" s="26"/>
      <c r="D20" s="26"/>
      <c r="E20" s="26"/>
      <c r="F20" s="26"/>
      <c r="G20" s="26"/>
      <c r="H20" s="26"/>
      <c r="I20" s="26"/>
    </row>
    <row r="21" customFormat="false" ht="12.8" hidden="false" customHeight="false" outlineLevel="0" collapsed="false">
      <c r="A21" s="16" t="s">
        <v>42</v>
      </c>
      <c r="B21" s="16"/>
      <c r="C21" s="16"/>
      <c r="D21" s="16"/>
      <c r="E21" s="16"/>
      <c r="F21" s="16"/>
      <c r="G21" s="16"/>
      <c r="H21" s="16"/>
      <c r="I21" s="16"/>
    </row>
    <row r="22" customFormat="false" ht="12.8" hidden="false" customHeight="false" outlineLevel="0" collapsed="false">
      <c r="A22" s="27" t="n">
        <v>1</v>
      </c>
      <c r="B22" s="27" t="s">
        <v>43</v>
      </c>
      <c r="C22" s="27"/>
      <c r="D22" s="27"/>
      <c r="E22" s="27"/>
      <c r="F22" s="27"/>
      <c r="G22" s="27"/>
      <c r="H22" s="27" t="s">
        <v>44</v>
      </c>
      <c r="I22" s="27" t="s">
        <v>45</v>
      </c>
    </row>
    <row r="23" customFormat="false" ht="12.8" hidden="false" customHeight="false" outlineLevel="0" collapsed="false">
      <c r="A23" s="27" t="s">
        <v>20</v>
      </c>
      <c r="B23" s="28" t="s">
        <v>46</v>
      </c>
      <c r="C23" s="28"/>
      <c r="D23" s="28"/>
      <c r="E23" s="28"/>
      <c r="F23" s="28"/>
      <c r="G23" s="28"/>
      <c r="H23" s="122" t="n">
        <v>0.06</v>
      </c>
      <c r="I23" s="30" t="n">
        <f aca="false">H17*(1+H23)</f>
        <v>1379.06</v>
      </c>
    </row>
    <row r="24" customFormat="false" ht="12.8" hidden="false" customHeight="false" outlineLevel="0" collapsed="false">
      <c r="A24" s="27" t="s">
        <v>22</v>
      </c>
      <c r="B24" s="18" t="s">
        <v>47</v>
      </c>
      <c r="C24" s="18"/>
      <c r="D24" s="18"/>
      <c r="E24" s="18"/>
      <c r="F24" s="18"/>
      <c r="G24" s="18"/>
      <c r="H24" s="31"/>
      <c r="I24" s="32"/>
    </row>
    <row r="25" customFormat="false" ht="12.8" hidden="false" customHeight="false" outlineLevel="0" collapsed="false">
      <c r="A25" s="27" t="s">
        <v>25</v>
      </c>
      <c r="B25" s="18" t="s">
        <v>48</v>
      </c>
      <c r="C25" s="18"/>
      <c r="D25" s="18"/>
      <c r="E25" s="18"/>
      <c r="F25" s="18"/>
      <c r="G25" s="18"/>
      <c r="H25" s="31"/>
      <c r="I25" s="30" t="n">
        <f aca="false">I23*H25</f>
        <v>0</v>
      </c>
    </row>
    <row r="26" customFormat="false" ht="12.8" hidden="false" customHeight="false" outlineLevel="0" collapsed="false">
      <c r="A26" s="27" t="s">
        <v>27</v>
      </c>
      <c r="B26" s="18" t="s">
        <v>49</v>
      </c>
      <c r="C26" s="18"/>
      <c r="D26" s="18"/>
      <c r="E26" s="18"/>
      <c r="F26" s="18"/>
      <c r="G26" s="18"/>
      <c r="H26" s="31"/>
      <c r="I26" s="32"/>
    </row>
    <row r="27" customFormat="false" ht="12.8" hidden="false" customHeight="false" outlineLevel="0" collapsed="false">
      <c r="A27" s="27" t="s">
        <v>50</v>
      </c>
      <c r="B27" s="18" t="s">
        <v>51</v>
      </c>
      <c r="C27" s="18"/>
      <c r="D27" s="18"/>
      <c r="E27" s="18"/>
      <c r="F27" s="18"/>
      <c r="G27" s="18"/>
      <c r="H27" s="31"/>
      <c r="I27" s="32"/>
    </row>
    <row r="28" customFormat="false" ht="12.8" hidden="false" customHeight="false" outlineLevel="0" collapsed="false">
      <c r="A28" s="27" t="s">
        <v>52</v>
      </c>
      <c r="B28" s="18" t="s">
        <v>53</v>
      </c>
      <c r="C28" s="18"/>
      <c r="D28" s="18"/>
      <c r="E28" s="18"/>
      <c r="F28" s="18"/>
      <c r="G28" s="18"/>
      <c r="H28" s="31"/>
      <c r="I28" s="32"/>
    </row>
    <row r="29" customFormat="false" ht="12.8" hidden="false" customHeight="false" outlineLevel="0" collapsed="false">
      <c r="A29" s="27" t="s">
        <v>54</v>
      </c>
      <c r="B29" s="27"/>
      <c r="C29" s="27"/>
      <c r="D29" s="27"/>
      <c r="E29" s="27"/>
      <c r="F29" s="27"/>
      <c r="G29" s="27"/>
      <c r="H29" s="27"/>
      <c r="I29" s="33" t="n">
        <f aca="false">TRUNC(SUM(I23:I28),2)</f>
        <v>1379.06</v>
      </c>
    </row>
    <row r="30" customFormat="false" ht="12.8" hidden="false" customHeight="false" outlineLevel="0" collapsed="false">
      <c r="A30" s="34"/>
      <c r="B30" s="34"/>
      <c r="C30" s="34"/>
      <c r="D30" s="34"/>
      <c r="E30" s="34"/>
      <c r="F30" s="34"/>
      <c r="G30" s="34"/>
      <c r="H30" s="34"/>
      <c r="I30" s="35"/>
    </row>
    <row r="31" customFormat="false" ht="12.8" hidden="false" customHeight="false" outlineLevel="0" collapsed="false">
      <c r="A31" s="16" t="s">
        <v>55</v>
      </c>
      <c r="B31" s="16"/>
      <c r="C31" s="16"/>
      <c r="D31" s="16"/>
      <c r="E31" s="16"/>
      <c r="F31" s="16"/>
      <c r="G31" s="16"/>
      <c r="H31" s="16"/>
      <c r="I31" s="16"/>
    </row>
    <row r="32" customFormat="false" ht="12.8" hidden="false" customHeight="false" outlineLevel="0" collapsed="false">
      <c r="A32" s="27" t="s">
        <v>56</v>
      </c>
      <c r="B32" s="27"/>
      <c r="C32" s="27"/>
      <c r="D32" s="27"/>
      <c r="E32" s="27"/>
      <c r="F32" s="27"/>
      <c r="G32" s="27"/>
      <c r="H32" s="27" t="s">
        <v>44</v>
      </c>
      <c r="I32" s="27" t="s">
        <v>45</v>
      </c>
    </row>
    <row r="33" customFormat="false" ht="12.8" hidden="false" customHeight="false" outlineLevel="0" collapsed="false">
      <c r="A33" s="27" t="s">
        <v>20</v>
      </c>
      <c r="B33" s="18" t="s">
        <v>57</v>
      </c>
      <c r="C33" s="18"/>
      <c r="D33" s="18"/>
      <c r="E33" s="18"/>
      <c r="F33" s="18"/>
      <c r="G33" s="18"/>
      <c r="H33" s="36" t="n">
        <v>0.0833</v>
      </c>
      <c r="I33" s="32" t="n">
        <f aca="false">I29*H33</f>
        <v>114.875698</v>
      </c>
    </row>
    <row r="34" customFormat="false" ht="12.8" hidden="false" customHeight="false" outlineLevel="0" collapsed="false">
      <c r="A34" s="27" t="s">
        <v>22</v>
      </c>
      <c r="B34" s="18" t="s">
        <v>58</v>
      </c>
      <c r="C34" s="18"/>
      <c r="D34" s="18"/>
      <c r="E34" s="18"/>
      <c r="F34" s="18"/>
      <c r="G34" s="18"/>
      <c r="H34" s="37" t="n">
        <v>0.121</v>
      </c>
      <c r="I34" s="32" t="n">
        <f aca="false">$I$29*H34</f>
        <v>166.86626</v>
      </c>
    </row>
    <row r="35" customFormat="false" ht="12.8" hidden="false" customHeight="false" outlineLevel="0" collapsed="false">
      <c r="A35" s="27" t="s">
        <v>59</v>
      </c>
      <c r="B35" s="27"/>
      <c r="C35" s="27"/>
      <c r="D35" s="27"/>
      <c r="E35" s="27"/>
      <c r="F35" s="27"/>
      <c r="G35" s="27"/>
      <c r="H35" s="38" t="n">
        <f aca="false">TRUNC(SUM(H33:H34),4)</f>
        <v>0.2043</v>
      </c>
      <c r="I35" s="39" t="n">
        <f aca="false">TRUNC(SUM(I33:I34),2)</f>
        <v>281.74</v>
      </c>
    </row>
    <row r="36" customFormat="false" ht="12.8" hidden="false" customHeight="false" outlineLevel="0" collapsed="false">
      <c r="A36" s="40"/>
      <c r="B36" s="40"/>
      <c r="C36" s="40"/>
      <c r="D36" s="40"/>
      <c r="E36" s="40"/>
      <c r="F36" s="40"/>
      <c r="G36" s="40"/>
      <c r="H36" s="40"/>
      <c r="I36" s="40"/>
    </row>
    <row r="37" customFormat="false" ht="12.8" hidden="false" customHeight="false" outlineLevel="0" collapsed="false">
      <c r="A37" s="27" t="s">
        <v>60</v>
      </c>
      <c r="B37" s="27"/>
      <c r="C37" s="27"/>
      <c r="D37" s="27"/>
      <c r="E37" s="27"/>
      <c r="F37" s="27"/>
      <c r="G37" s="27"/>
      <c r="H37" s="27" t="s">
        <v>44</v>
      </c>
      <c r="I37" s="27" t="s">
        <v>45</v>
      </c>
    </row>
    <row r="38" customFormat="false" ht="12.8" hidden="false" customHeight="false" outlineLevel="0" collapsed="false">
      <c r="A38" s="27" t="s">
        <v>20</v>
      </c>
      <c r="B38" s="18" t="s">
        <v>61</v>
      </c>
      <c r="C38" s="18"/>
      <c r="D38" s="18"/>
      <c r="E38" s="18"/>
      <c r="F38" s="18"/>
      <c r="G38" s="18"/>
      <c r="H38" s="36" t="n">
        <v>0.2</v>
      </c>
      <c r="I38" s="32" t="n">
        <f aca="false">H38*($I$29+$I$35)</f>
        <v>332.16</v>
      </c>
    </row>
    <row r="39" customFormat="false" ht="12.8" hidden="false" customHeight="false" outlineLevel="0" collapsed="false">
      <c r="A39" s="27" t="s">
        <v>22</v>
      </c>
      <c r="B39" s="28" t="s">
        <v>62</v>
      </c>
      <c r="C39" s="28"/>
      <c r="D39" s="28"/>
      <c r="E39" s="28"/>
      <c r="F39" s="28"/>
      <c r="G39" s="28"/>
      <c r="H39" s="41" t="n">
        <v>0.025</v>
      </c>
      <c r="I39" s="30" t="n">
        <f aca="false">H39*($I$29+$I$35)</f>
        <v>41.52</v>
      </c>
    </row>
    <row r="40" customFormat="false" ht="12.8" hidden="false" customHeight="false" outlineLevel="0" collapsed="false">
      <c r="A40" s="27" t="s">
        <v>25</v>
      </c>
      <c r="B40" s="28" t="s">
        <v>63</v>
      </c>
      <c r="C40" s="28"/>
      <c r="D40" s="28"/>
      <c r="E40" s="28"/>
      <c r="F40" s="28"/>
      <c r="G40" s="28"/>
      <c r="H40" s="41" t="n">
        <v>0.03</v>
      </c>
      <c r="I40" s="32" t="n">
        <f aca="false">H40*($I$29+$I$35)</f>
        <v>49.824</v>
      </c>
    </row>
    <row r="41" customFormat="false" ht="12.8" hidden="false" customHeight="false" outlineLevel="0" collapsed="false">
      <c r="A41" s="27" t="s">
        <v>27</v>
      </c>
      <c r="B41" s="28" t="s">
        <v>64</v>
      </c>
      <c r="C41" s="28"/>
      <c r="D41" s="28"/>
      <c r="E41" s="28"/>
      <c r="F41" s="28"/>
      <c r="G41" s="28"/>
      <c r="H41" s="41" t="n">
        <v>0.015</v>
      </c>
      <c r="I41" s="30" t="n">
        <f aca="false">H41*($I$29+$I$35)</f>
        <v>24.912</v>
      </c>
    </row>
    <row r="42" customFormat="false" ht="12.8" hidden="false" customHeight="false" outlineLevel="0" collapsed="false">
      <c r="A42" s="27" t="s">
        <v>50</v>
      </c>
      <c r="B42" s="28" t="s">
        <v>65</v>
      </c>
      <c r="C42" s="28"/>
      <c r="D42" s="28"/>
      <c r="E42" s="28"/>
      <c r="F42" s="28"/>
      <c r="G42" s="28"/>
      <c r="H42" s="41" t="n">
        <v>0.01</v>
      </c>
      <c r="I42" s="30" t="n">
        <f aca="false">H42*($I$29+$I$35)</f>
        <v>16.608</v>
      </c>
    </row>
    <row r="43" customFormat="false" ht="12.8" hidden="false" customHeight="false" outlineLevel="0" collapsed="false">
      <c r="A43" s="27" t="s">
        <v>52</v>
      </c>
      <c r="B43" s="28" t="s">
        <v>66</v>
      </c>
      <c r="C43" s="28"/>
      <c r="D43" s="28"/>
      <c r="E43" s="28"/>
      <c r="F43" s="28"/>
      <c r="G43" s="28"/>
      <c r="H43" s="41" t="n">
        <v>0.006</v>
      </c>
      <c r="I43" s="30" t="n">
        <f aca="false">H43*($I$29+$I$35)</f>
        <v>9.9648</v>
      </c>
    </row>
    <row r="44" customFormat="false" ht="12.8" hidden="false" customHeight="false" outlineLevel="0" collapsed="false">
      <c r="A44" s="27" t="s">
        <v>67</v>
      </c>
      <c r="B44" s="28" t="s">
        <v>68</v>
      </c>
      <c r="C44" s="28"/>
      <c r="D44" s="28"/>
      <c r="E44" s="28"/>
      <c r="F44" s="28"/>
      <c r="G44" s="28"/>
      <c r="H44" s="41" t="n">
        <v>0.002</v>
      </c>
      <c r="I44" s="30" t="n">
        <f aca="false">H44*($I$29+$I$35)</f>
        <v>3.3216</v>
      </c>
    </row>
    <row r="45" customFormat="false" ht="12.8" hidden="false" customHeight="false" outlineLevel="0" collapsed="false">
      <c r="A45" s="27" t="s">
        <v>69</v>
      </c>
      <c r="B45" s="28" t="s">
        <v>70</v>
      </c>
      <c r="C45" s="28"/>
      <c r="D45" s="28"/>
      <c r="E45" s="28"/>
      <c r="F45" s="28"/>
      <c r="G45" s="28"/>
      <c r="H45" s="41" t="n">
        <v>0.08</v>
      </c>
      <c r="I45" s="30" t="n">
        <f aca="false">H45*($I$29+$I$35)</f>
        <v>132.864</v>
      </c>
    </row>
    <row r="46" customFormat="false" ht="12.8" hidden="false" customHeight="false" outlineLevel="0" collapsed="false">
      <c r="A46" s="27" t="s">
        <v>71</v>
      </c>
      <c r="B46" s="27"/>
      <c r="C46" s="27"/>
      <c r="D46" s="27"/>
      <c r="E46" s="27"/>
      <c r="F46" s="27"/>
      <c r="G46" s="27"/>
      <c r="H46" s="38" t="n">
        <f aca="false">SUM(H38:H45)</f>
        <v>0.368</v>
      </c>
      <c r="I46" s="39" t="n">
        <f aca="false">TRUNC(SUM(I38:I45),2)</f>
        <v>611.17</v>
      </c>
    </row>
    <row r="47" customFormat="false" ht="12.8" hidden="false" customHeight="false" outlineLevel="0" collapsed="false">
      <c r="A47" s="42"/>
      <c r="B47" s="42"/>
      <c r="C47" s="42"/>
      <c r="D47" s="42"/>
      <c r="E47" s="42"/>
      <c r="F47" s="42"/>
      <c r="G47" s="42"/>
      <c r="H47" s="42"/>
      <c r="I47" s="42"/>
    </row>
    <row r="48" customFormat="false" ht="12.8" hidden="false" customHeight="false" outlineLevel="0" collapsed="false">
      <c r="A48" s="27" t="s">
        <v>72</v>
      </c>
      <c r="B48" s="27"/>
      <c r="C48" s="27"/>
      <c r="D48" s="27"/>
      <c r="E48" s="27"/>
      <c r="F48" s="27"/>
      <c r="G48" s="27"/>
      <c r="H48" s="38"/>
      <c r="I48" s="27" t="s">
        <v>45</v>
      </c>
    </row>
    <row r="49" customFormat="false" ht="12.75" hidden="false" customHeight="true" outlineLevel="0" collapsed="false">
      <c r="A49" s="27" t="s">
        <v>20</v>
      </c>
      <c r="B49" s="43" t="s">
        <v>73</v>
      </c>
      <c r="C49" s="43"/>
      <c r="D49" s="43"/>
      <c r="E49" s="43"/>
      <c r="F49" s="43"/>
      <c r="G49" s="43"/>
      <c r="H49" s="17" t="s">
        <v>74</v>
      </c>
      <c r="I49" s="44" t="n">
        <f aca="false">22*3.98*2-0.06*I23</f>
        <v>92.3764</v>
      </c>
    </row>
    <row r="50" customFormat="false" ht="12.75" hidden="false" customHeight="true" outlineLevel="0" collapsed="false">
      <c r="A50" s="27" t="s">
        <v>22</v>
      </c>
      <c r="B50" s="43" t="s">
        <v>75</v>
      </c>
      <c r="C50" s="43"/>
      <c r="D50" s="43"/>
      <c r="E50" s="43"/>
      <c r="F50" s="43"/>
      <c r="G50" s="43"/>
      <c r="H50" s="17" t="s">
        <v>74</v>
      </c>
      <c r="I50" s="44" t="n">
        <f aca="false">(19.5*22)*0.9</f>
        <v>386.1</v>
      </c>
    </row>
    <row r="51" customFormat="false" ht="12.8" hidden="false" customHeight="false" outlineLevel="0" collapsed="false">
      <c r="A51" s="27" t="s">
        <v>25</v>
      </c>
      <c r="B51" s="45" t="s">
        <v>76</v>
      </c>
      <c r="C51" s="46"/>
      <c r="D51" s="46"/>
      <c r="E51" s="46"/>
      <c r="F51" s="46"/>
      <c r="G51" s="47"/>
      <c r="H51" s="17" t="s">
        <v>74</v>
      </c>
      <c r="I51" s="44" t="n">
        <v>16</v>
      </c>
    </row>
    <row r="52" customFormat="false" ht="12.8" hidden="false" customHeight="false" outlineLevel="0" collapsed="false">
      <c r="A52" s="27" t="s">
        <v>27</v>
      </c>
      <c r="B52" s="43" t="s">
        <v>77</v>
      </c>
      <c r="C52" s="43"/>
      <c r="D52" s="43"/>
      <c r="E52" s="43"/>
      <c r="F52" s="43"/>
      <c r="G52" s="43"/>
      <c r="H52" s="17" t="s">
        <v>74</v>
      </c>
      <c r="I52" s="44" t="n">
        <f aca="false">40/12</f>
        <v>3.33333333333333</v>
      </c>
    </row>
    <row r="53" customFormat="false" ht="12.8" hidden="false" customHeight="false" outlineLevel="0" collapsed="false">
      <c r="A53" s="27" t="s">
        <v>50</v>
      </c>
      <c r="B53" s="45"/>
      <c r="C53" s="46"/>
      <c r="D53" s="46"/>
      <c r="E53" s="46"/>
      <c r="F53" s="46"/>
      <c r="G53" s="47"/>
      <c r="H53" s="17"/>
      <c r="I53" s="44"/>
    </row>
    <row r="54" customFormat="false" ht="12.8" hidden="false" customHeight="false" outlineLevel="0" collapsed="false">
      <c r="A54" s="27" t="s">
        <v>52</v>
      </c>
      <c r="B54" s="43"/>
      <c r="C54" s="43"/>
      <c r="D54" s="43"/>
      <c r="E54" s="43"/>
      <c r="F54" s="43"/>
      <c r="G54" s="43"/>
      <c r="H54" s="17"/>
      <c r="I54" s="44"/>
    </row>
    <row r="55" customFormat="false" ht="12.75" hidden="false" customHeight="true" outlineLevel="0" collapsed="false">
      <c r="A55" s="27" t="s">
        <v>67</v>
      </c>
      <c r="B55" s="43"/>
      <c r="C55" s="43"/>
      <c r="D55" s="43"/>
      <c r="E55" s="43"/>
      <c r="F55" s="43"/>
      <c r="G55" s="43"/>
      <c r="H55" s="17" t="s">
        <v>74</v>
      </c>
      <c r="I55" s="44"/>
    </row>
    <row r="56" customFormat="false" ht="12.8" hidden="false" customHeight="false" outlineLevel="0" collapsed="false">
      <c r="A56" s="27" t="s">
        <v>78</v>
      </c>
      <c r="B56" s="27"/>
      <c r="C56" s="27"/>
      <c r="D56" s="27"/>
      <c r="E56" s="27"/>
      <c r="F56" s="27"/>
      <c r="G56" s="27"/>
      <c r="H56" s="27"/>
      <c r="I56" s="39" t="n">
        <f aca="false">TRUNC(SUM(I49:I55),2)</f>
        <v>497.8</v>
      </c>
    </row>
    <row r="57" customFormat="false" ht="12.8" hidden="false" customHeight="false" outlineLevel="0" collapsed="false">
      <c r="A57" s="42"/>
      <c r="B57" s="42"/>
      <c r="C57" s="42"/>
      <c r="D57" s="42"/>
      <c r="E57" s="42"/>
      <c r="F57" s="42"/>
      <c r="G57" s="42"/>
      <c r="H57" s="42"/>
      <c r="I57" s="42"/>
    </row>
    <row r="58" customFormat="false" ht="12.8" hidden="false" customHeight="false" outlineLevel="0" collapsed="false">
      <c r="A58" s="48" t="s">
        <v>79</v>
      </c>
      <c r="B58" s="48"/>
      <c r="C58" s="48"/>
      <c r="D58" s="48"/>
      <c r="E58" s="48"/>
      <c r="F58" s="48"/>
      <c r="G58" s="48"/>
      <c r="H58" s="48"/>
      <c r="I58" s="48"/>
    </row>
    <row r="59" customFormat="false" ht="12.8" hidden="false" customHeight="false" outlineLevel="0" collapsed="false">
      <c r="A59" s="27" t="s">
        <v>80</v>
      </c>
      <c r="B59" s="27"/>
      <c r="C59" s="27"/>
      <c r="D59" s="27"/>
      <c r="E59" s="27"/>
      <c r="F59" s="27"/>
      <c r="G59" s="27"/>
      <c r="H59" s="27"/>
      <c r="I59" s="27" t="s">
        <v>45</v>
      </c>
    </row>
    <row r="60" customFormat="false" ht="12.8" hidden="false" customHeight="false" outlineLevel="0" collapsed="false">
      <c r="A60" s="27" t="s">
        <v>81</v>
      </c>
      <c r="B60" s="17" t="s">
        <v>82</v>
      </c>
      <c r="C60" s="17"/>
      <c r="D60" s="17"/>
      <c r="E60" s="17"/>
      <c r="F60" s="17"/>
      <c r="G60" s="17"/>
      <c r="H60" s="17"/>
      <c r="I60" s="32" t="n">
        <f aca="false">I35</f>
        <v>281.74</v>
      </c>
    </row>
    <row r="61" customFormat="false" ht="12.8" hidden="false" customHeight="false" outlineLevel="0" collapsed="false">
      <c r="A61" s="27" t="s">
        <v>83</v>
      </c>
      <c r="B61" s="17" t="s">
        <v>84</v>
      </c>
      <c r="C61" s="17"/>
      <c r="D61" s="17"/>
      <c r="E61" s="17"/>
      <c r="F61" s="17"/>
      <c r="G61" s="17"/>
      <c r="H61" s="17"/>
      <c r="I61" s="32" t="n">
        <f aca="false">I46</f>
        <v>611.17</v>
      </c>
    </row>
    <row r="62" customFormat="false" ht="12.8" hidden="false" customHeight="false" outlineLevel="0" collapsed="false">
      <c r="A62" s="27" t="s">
        <v>85</v>
      </c>
      <c r="B62" s="17" t="s">
        <v>86</v>
      </c>
      <c r="C62" s="17"/>
      <c r="D62" s="17"/>
      <c r="E62" s="17"/>
      <c r="F62" s="17"/>
      <c r="G62" s="17"/>
      <c r="H62" s="17"/>
      <c r="I62" s="32" t="n">
        <f aca="false">I56</f>
        <v>497.8</v>
      </c>
    </row>
    <row r="63" customFormat="false" ht="12.8" hidden="false" customHeight="false" outlineLevel="0" collapsed="false">
      <c r="A63" s="27" t="s">
        <v>87</v>
      </c>
      <c r="B63" s="27"/>
      <c r="C63" s="27"/>
      <c r="D63" s="27"/>
      <c r="E63" s="27"/>
      <c r="F63" s="27"/>
      <c r="G63" s="27"/>
      <c r="H63" s="27"/>
      <c r="I63" s="39" t="n">
        <f aca="false">TRUNC(SUM(I60:I62),2)</f>
        <v>1390.71</v>
      </c>
    </row>
    <row r="64" customFormat="false" ht="12.8" hidden="false" customHeight="false" outlineLevel="0" collapsed="false">
      <c r="A64" s="49"/>
      <c r="B64" s="49"/>
      <c r="C64" s="49"/>
      <c r="D64" s="49"/>
      <c r="E64" s="49"/>
      <c r="F64" s="49"/>
      <c r="G64" s="49"/>
      <c r="H64" s="49"/>
      <c r="I64" s="49"/>
    </row>
    <row r="65" customFormat="false" ht="12.8" hidden="false" customHeight="false" outlineLevel="0" collapsed="false">
      <c r="A65" s="16" t="s">
        <v>88</v>
      </c>
      <c r="B65" s="16"/>
      <c r="C65" s="16"/>
      <c r="D65" s="16"/>
      <c r="E65" s="16"/>
      <c r="F65" s="16"/>
      <c r="G65" s="16"/>
      <c r="H65" s="16"/>
      <c r="I65" s="16"/>
    </row>
    <row r="66" customFormat="false" ht="12.8" hidden="false" customHeight="false" outlineLevel="0" collapsed="false">
      <c r="A66" s="27" t="n">
        <v>3</v>
      </c>
      <c r="B66" s="27" t="s">
        <v>89</v>
      </c>
      <c r="C66" s="27"/>
      <c r="D66" s="27"/>
      <c r="E66" s="27"/>
      <c r="F66" s="27"/>
      <c r="G66" s="27"/>
      <c r="H66" s="27" t="s">
        <v>44</v>
      </c>
      <c r="I66" s="27" t="s">
        <v>45</v>
      </c>
    </row>
    <row r="67" customFormat="false" ht="12.8" hidden="false" customHeight="false" outlineLevel="0" collapsed="false">
      <c r="A67" s="27" t="s">
        <v>20</v>
      </c>
      <c r="B67" s="18" t="s">
        <v>90</v>
      </c>
      <c r="C67" s="18"/>
      <c r="D67" s="18"/>
      <c r="E67" s="18"/>
      <c r="F67" s="18"/>
      <c r="G67" s="18"/>
      <c r="H67" s="50" t="n">
        <f aca="false">((1/12)*0.05)</f>
        <v>0.00416666666666667</v>
      </c>
      <c r="I67" s="32" t="n">
        <f aca="false">H67*$I$29</f>
        <v>5.74608333333333</v>
      </c>
    </row>
    <row r="68" customFormat="false" ht="12.8" hidden="false" customHeight="false" outlineLevel="0" collapsed="false">
      <c r="A68" s="27" t="s">
        <v>22</v>
      </c>
      <c r="B68" s="18" t="s">
        <v>91</v>
      </c>
      <c r="C68" s="18"/>
      <c r="D68" s="18"/>
      <c r="E68" s="18"/>
      <c r="F68" s="18"/>
      <c r="G68" s="18"/>
      <c r="H68" s="50" t="n">
        <f aca="false">H67*0.08</f>
        <v>0.000333333333333333</v>
      </c>
      <c r="I68" s="32" t="n">
        <f aca="false">H68*$I$29</f>
        <v>0.459686666666667</v>
      </c>
    </row>
    <row r="69" customFormat="false" ht="12.8" hidden="false" customHeight="false" outlineLevel="0" collapsed="false">
      <c r="A69" s="27" t="s">
        <v>25</v>
      </c>
      <c r="B69" s="18" t="s">
        <v>92</v>
      </c>
      <c r="C69" s="18"/>
      <c r="D69" s="18"/>
      <c r="E69" s="18"/>
      <c r="F69" s="18"/>
      <c r="G69" s="18"/>
      <c r="H69" s="50" t="n">
        <v>0.02</v>
      </c>
      <c r="I69" s="32" t="n">
        <f aca="false">H69*$I$29</f>
        <v>27.5812</v>
      </c>
    </row>
    <row r="70" customFormat="false" ht="12.8" hidden="false" customHeight="false" outlineLevel="0" collapsed="false">
      <c r="A70" s="27" t="s">
        <v>27</v>
      </c>
      <c r="B70" s="18" t="s">
        <v>93</v>
      </c>
      <c r="C70" s="18"/>
      <c r="D70" s="18"/>
      <c r="E70" s="18"/>
      <c r="F70" s="18"/>
      <c r="G70" s="18"/>
      <c r="H70" s="50" t="n">
        <v>0.0194</v>
      </c>
      <c r="I70" s="32" t="n">
        <f aca="false">H70*$I$29</f>
        <v>26.753764</v>
      </c>
    </row>
    <row r="71" customFormat="false" ht="12.8" hidden="false" customHeight="false" outlineLevel="0" collapsed="false">
      <c r="A71" s="27" t="s">
        <v>50</v>
      </c>
      <c r="B71" s="18" t="s">
        <v>94</v>
      </c>
      <c r="C71" s="18"/>
      <c r="D71" s="18"/>
      <c r="E71" s="18"/>
      <c r="F71" s="18"/>
      <c r="G71" s="18"/>
      <c r="H71" s="50" t="n">
        <f aca="false">H70*H46</f>
        <v>0.0071392</v>
      </c>
      <c r="I71" s="32" t="n">
        <f aca="false">H71*$I$29</f>
        <v>9.845385152</v>
      </c>
    </row>
    <row r="72" customFormat="false" ht="12.8" hidden="false" customHeight="false" outlineLevel="0" collapsed="false">
      <c r="A72" s="27" t="s">
        <v>52</v>
      </c>
      <c r="B72" s="18" t="s">
        <v>95</v>
      </c>
      <c r="C72" s="18"/>
      <c r="D72" s="18"/>
      <c r="E72" s="18"/>
      <c r="F72" s="18"/>
      <c r="G72" s="18"/>
      <c r="H72" s="50" t="n">
        <v>0.02</v>
      </c>
      <c r="I72" s="32" t="n">
        <f aca="false">H72*$I$29</f>
        <v>27.5812</v>
      </c>
    </row>
    <row r="73" customFormat="false" ht="12.8" hidden="false" customHeight="false" outlineLevel="0" collapsed="false">
      <c r="A73" s="27" t="s">
        <v>96</v>
      </c>
      <c r="B73" s="27"/>
      <c r="C73" s="27"/>
      <c r="D73" s="27"/>
      <c r="E73" s="27"/>
      <c r="F73" s="27"/>
      <c r="G73" s="27"/>
      <c r="H73" s="38" t="n">
        <f aca="false">TRUNC(SUM(H67:H72),4)</f>
        <v>0.071</v>
      </c>
      <c r="I73" s="39" t="n">
        <f aca="false">TRUNC(SUM(I67:I72),2)</f>
        <v>97.96</v>
      </c>
    </row>
    <row r="74" customFormat="false" ht="12.8" hidden="false" customHeight="false" outlineLevel="0" collapsed="false">
      <c r="A74" s="51"/>
      <c r="B74" s="51"/>
      <c r="C74" s="51"/>
      <c r="D74" s="51"/>
      <c r="E74" s="51"/>
      <c r="F74" s="51"/>
      <c r="G74" s="51"/>
      <c r="H74" s="51"/>
      <c r="I74" s="51"/>
    </row>
    <row r="75" customFormat="false" ht="12.8" hidden="false" customHeight="false" outlineLevel="0" collapsed="false">
      <c r="A75" s="16" t="s">
        <v>97</v>
      </c>
      <c r="B75" s="16"/>
      <c r="C75" s="16"/>
      <c r="D75" s="16"/>
      <c r="E75" s="16"/>
      <c r="F75" s="16"/>
      <c r="G75" s="16"/>
      <c r="H75" s="16"/>
      <c r="I75" s="16"/>
    </row>
    <row r="76" customFormat="false" ht="12.8" hidden="false" customHeight="false" outlineLevel="0" collapsed="false">
      <c r="A76" s="27" t="s">
        <v>98</v>
      </c>
      <c r="B76" s="27"/>
      <c r="C76" s="27"/>
      <c r="D76" s="27"/>
      <c r="E76" s="27"/>
      <c r="F76" s="27"/>
      <c r="G76" s="27"/>
      <c r="H76" s="27" t="s">
        <v>44</v>
      </c>
      <c r="I76" s="27" t="s">
        <v>45</v>
      </c>
    </row>
    <row r="77" customFormat="false" ht="12.8" hidden="false" customHeight="false" outlineLevel="0" collapsed="false">
      <c r="A77" s="27" t="s">
        <v>20</v>
      </c>
      <c r="B77" s="18" t="s">
        <v>99</v>
      </c>
      <c r="C77" s="18"/>
      <c r="D77" s="18"/>
      <c r="E77" s="18"/>
      <c r="F77" s="18"/>
      <c r="G77" s="18"/>
      <c r="H77" s="52"/>
      <c r="I77" s="53" t="n">
        <f aca="false">H77*$I$29</f>
        <v>0</v>
      </c>
    </row>
    <row r="78" customFormat="false" ht="12.8" hidden="false" customHeight="false" outlineLevel="0" collapsed="false">
      <c r="A78" s="27" t="s">
        <v>22</v>
      </c>
      <c r="B78" s="18" t="s">
        <v>100</v>
      </c>
      <c r="C78" s="18"/>
      <c r="D78" s="18"/>
      <c r="E78" s="18"/>
      <c r="F78" s="18"/>
      <c r="G78" s="18"/>
      <c r="H78" s="36" t="n">
        <f aca="false">2.96/30/12</f>
        <v>0.00822222222222222</v>
      </c>
      <c r="I78" s="32" t="n">
        <f aca="false">H78*$I$29</f>
        <v>11.3389377777778</v>
      </c>
    </row>
    <row r="79" customFormat="false" ht="12.8" hidden="false" customHeight="false" outlineLevel="0" collapsed="false">
      <c r="A79" s="27" t="s">
        <v>25</v>
      </c>
      <c r="B79" s="18" t="s">
        <v>101</v>
      </c>
      <c r="C79" s="18"/>
      <c r="D79" s="18"/>
      <c r="E79" s="18"/>
      <c r="F79" s="18"/>
      <c r="G79" s="18"/>
      <c r="H79" s="36" t="n">
        <f aca="false">5/30/12*0.015</f>
        <v>0.000208333333333333</v>
      </c>
      <c r="I79" s="32" t="n">
        <f aca="false">H79*$I$29</f>
        <v>0.287304166666667</v>
      </c>
    </row>
    <row r="80" customFormat="false" ht="12.8" hidden="false" customHeight="false" outlineLevel="0" collapsed="false">
      <c r="A80" s="27" t="s">
        <v>27</v>
      </c>
      <c r="B80" s="18" t="s">
        <v>102</v>
      </c>
      <c r="C80" s="18"/>
      <c r="D80" s="18"/>
      <c r="E80" s="18"/>
      <c r="F80" s="18"/>
      <c r="G80" s="18"/>
      <c r="H80" s="36" t="n">
        <f aca="false">15/30/12*0.0078</f>
        <v>0.000325</v>
      </c>
      <c r="I80" s="32" t="n">
        <f aca="false">H80*$I$29</f>
        <v>0.4481945</v>
      </c>
    </row>
    <row r="81" customFormat="false" ht="12.8" hidden="false" customHeight="false" outlineLevel="0" collapsed="false">
      <c r="A81" s="27" t="s">
        <v>50</v>
      </c>
      <c r="B81" s="18" t="s">
        <v>103</v>
      </c>
      <c r="C81" s="18"/>
      <c r="D81" s="18"/>
      <c r="E81" s="18"/>
      <c r="F81" s="18"/>
      <c r="G81" s="18"/>
      <c r="H81" s="36" t="n">
        <f aca="false">4*0.4833*0.0032</f>
        <v>0.00618624</v>
      </c>
      <c r="I81" s="32" t="n">
        <f aca="false">H81*$I$29</f>
        <v>8.5311961344</v>
      </c>
    </row>
    <row r="82" customFormat="false" ht="12.8" hidden="false" customHeight="false" outlineLevel="0" collapsed="false">
      <c r="A82" s="27" t="s">
        <v>52</v>
      </c>
      <c r="B82" s="18" t="s">
        <v>104</v>
      </c>
      <c r="C82" s="18"/>
      <c r="D82" s="18"/>
      <c r="E82" s="18"/>
      <c r="F82" s="18"/>
      <c r="G82" s="18"/>
      <c r="H82" s="36"/>
      <c r="I82" s="32"/>
    </row>
    <row r="83" customFormat="false" ht="12.8" hidden="false" customHeight="false" outlineLevel="0" collapsed="false">
      <c r="A83" s="27" t="s">
        <v>105</v>
      </c>
      <c r="B83" s="27"/>
      <c r="C83" s="27"/>
      <c r="D83" s="27"/>
      <c r="E83" s="27"/>
      <c r="F83" s="27"/>
      <c r="G83" s="27"/>
      <c r="H83" s="38" t="n">
        <f aca="false">TRUNC(SUM(H77:H82),4)</f>
        <v>0.0149</v>
      </c>
      <c r="I83" s="39" t="n">
        <f aca="false">TRUNC(SUM(I77:I82),2)</f>
        <v>20.6</v>
      </c>
    </row>
    <row r="84" customFormat="false" ht="12.8" hidden="false" customHeight="false" outlineLevel="0" collapsed="false">
      <c r="A84" s="54"/>
      <c r="B84" s="54"/>
      <c r="C84" s="54"/>
      <c r="D84" s="54"/>
      <c r="E84" s="54"/>
      <c r="F84" s="54"/>
      <c r="G84" s="54"/>
      <c r="H84" s="54"/>
      <c r="I84" s="54"/>
    </row>
    <row r="85" customFormat="false" ht="12.8" hidden="false" customHeight="false" outlineLevel="0" collapsed="false">
      <c r="A85" s="27" t="s">
        <v>106</v>
      </c>
      <c r="B85" s="27"/>
      <c r="C85" s="27"/>
      <c r="D85" s="27"/>
      <c r="E85" s="27"/>
      <c r="F85" s="27"/>
      <c r="G85" s="27"/>
      <c r="H85" s="27" t="s">
        <v>44</v>
      </c>
      <c r="I85" s="27" t="s">
        <v>45</v>
      </c>
    </row>
    <row r="86" customFormat="false" ht="12.8" hidden="false" customHeight="false" outlineLevel="0" collapsed="false">
      <c r="A86" s="27" t="s">
        <v>20</v>
      </c>
      <c r="B86" s="18" t="s">
        <v>107</v>
      </c>
      <c r="C86" s="18"/>
      <c r="D86" s="18"/>
      <c r="E86" s="18"/>
      <c r="F86" s="18"/>
      <c r="G86" s="18"/>
      <c r="H86" s="36" t="n">
        <v>0</v>
      </c>
      <c r="I86" s="55" t="n">
        <f aca="false">$I$29*H86</f>
        <v>0</v>
      </c>
    </row>
    <row r="87" customFormat="false" ht="12.8" hidden="false" customHeight="false" outlineLevel="0" collapsed="false">
      <c r="A87" s="27" t="s">
        <v>108</v>
      </c>
      <c r="B87" s="27"/>
      <c r="C87" s="27"/>
      <c r="D87" s="27"/>
      <c r="E87" s="27"/>
      <c r="F87" s="27"/>
      <c r="G87" s="27"/>
      <c r="H87" s="38" t="n">
        <f aca="false">TRUNC(SUM(H86),4)</f>
        <v>0</v>
      </c>
      <c r="I87" s="39" t="n">
        <f aca="false">TRUNC(SUM(I86),2)</f>
        <v>0</v>
      </c>
    </row>
    <row r="88" customFormat="false" ht="12.8" hidden="false" customHeight="false" outlineLevel="0" collapsed="false">
      <c r="A88" s="56"/>
      <c r="B88" s="56"/>
      <c r="C88" s="56"/>
      <c r="D88" s="56"/>
      <c r="E88" s="56"/>
      <c r="F88" s="56"/>
      <c r="G88" s="56"/>
      <c r="H88" s="56"/>
      <c r="I88" s="56"/>
    </row>
    <row r="89" customFormat="false" ht="12.8" hidden="false" customHeight="false" outlineLevel="0" collapsed="false">
      <c r="A89" s="48" t="s">
        <v>109</v>
      </c>
      <c r="B89" s="48"/>
      <c r="C89" s="48"/>
      <c r="D89" s="48"/>
      <c r="E89" s="48"/>
      <c r="F89" s="48"/>
      <c r="G89" s="48"/>
      <c r="H89" s="48"/>
      <c r="I89" s="48"/>
    </row>
    <row r="90" customFormat="false" ht="12.8" hidden="false" customHeight="false" outlineLevel="0" collapsed="false">
      <c r="A90" s="27" t="s">
        <v>110</v>
      </c>
      <c r="B90" s="27"/>
      <c r="C90" s="27"/>
      <c r="D90" s="27"/>
      <c r="E90" s="27"/>
      <c r="F90" s="27"/>
      <c r="G90" s="27"/>
      <c r="H90" s="27"/>
      <c r="I90" s="27" t="s">
        <v>45</v>
      </c>
    </row>
    <row r="91" customFormat="false" ht="12.8" hidden="false" customHeight="false" outlineLevel="0" collapsed="false">
      <c r="A91" s="27" t="s">
        <v>111</v>
      </c>
      <c r="B91" s="17" t="s">
        <v>112</v>
      </c>
      <c r="C91" s="17"/>
      <c r="D91" s="17"/>
      <c r="E91" s="17"/>
      <c r="F91" s="17"/>
      <c r="G91" s="17"/>
      <c r="H91" s="17"/>
      <c r="I91" s="32" t="n">
        <f aca="false">I83</f>
        <v>20.6</v>
      </c>
    </row>
    <row r="92" customFormat="false" ht="12.8" hidden="false" customHeight="false" outlineLevel="0" collapsed="false">
      <c r="A92" s="27" t="s">
        <v>113</v>
      </c>
      <c r="B92" s="17" t="s">
        <v>114</v>
      </c>
      <c r="C92" s="17"/>
      <c r="D92" s="17"/>
      <c r="E92" s="17"/>
      <c r="F92" s="17"/>
      <c r="G92" s="17"/>
      <c r="H92" s="17"/>
      <c r="I92" s="32" t="n">
        <f aca="false">I87</f>
        <v>0</v>
      </c>
    </row>
    <row r="93" customFormat="false" ht="12.8" hidden="false" customHeight="false" outlineLevel="0" collapsed="false">
      <c r="A93" s="27" t="s">
        <v>115</v>
      </c>
      <c r="B93" s="27"/>
      <c r="C93" s="27"/>
      <c r="D93" s="27"/>
      <c r="E93" s="27"/>
      <c r="F93" s="27"/>
      <c r="G93" s="27"/>
      <c r="H93" s="27"/>
      <c r="I93" s="39" t="n">
        <f aca="false">TRUNC(SUM(I91:I92),2)</f>
        <v>20.6</v>
      </c>
    </row>
    <row r="94" customFormat="false" ht="12.8" hidden="false" customHeight="false" outlineLevel="0" collapsed="false">
      <c r="A94" s="49"/>
      <c r="B94" s="49"/>
      <c r="C94" s="49"/>
      <c r="D94" s="49"/>
      <c r="E94" s="49"/>
      <c r="F94" s="49"/>
      <c r="G94" s="49"/>
      <c r="H94" s="49"/>
      <c r="I94" s="49"/>
    </row>
    <row r="95" customFormat="false" ht="12.8" hidden="false" customHeight="false" outlineLevel="0" collapsed="false">
      <c r="A95" s="16" t="s">
        <v>116</v>
      </c>
      <c r="B95" s="16"/>
      <c r="C95" s="16"/>
      <c r="D95" s="16"/>
      <c r="E95" s="16"/>
      <c r="F95" s="16"/>
      <c r="G95" s="16"/>
      <c r="H95" s="16"/>
      <c r="I95" s="16"/>
    </row>
    <row r="96" customFormat="false" ht="12.8" hidden="false" customHeight="false" outlineLevel="0" collapsed="false">
      <c r="A96" s="27" t="n">
        <v>5</v>
      </c>
      <c r="B96" s="27" t="s">
        <v>117</v>
      </c>
      <c r="C96" s="27"/>
      <c r="D96" s="27"/>
      <c r="E96" s="27"/>
      <c r="F96" s="27"/>
      <c r="G96" s="27"/>
      <c r="H96" s="27"/>
      <c r="I96" s="27" t="s">
        <v>45</v>
      </c>
    </row>
    <row r="97" customFormat="false" ht="12.8" hidden="false" customHeight="false" outlineLevel="0" collapsed="false">
      <c r="A97" s="27" t="s">
        <v>20</v>
      </c>
      <c r="B97" s="57" t="s">
        <v>118</v>
      </c>
      <c r="C97" s="57"/>
      <c r="D97" s="57"/>
      <c r="E97" s="57"/>
      <c r="F97" s="57"/>
      <c r="G97" s="57"/>
      <c r="H97" s="17" t="s">
        <v>74</v>
      </c>
      <c r="I97" s="30" t="n">
        <f aca="false">Uniformes!M10</f>
        <v>8.89</v>
      </c>
    </row>
    <row r="98" customFormat="false" ht="12.8" hidden="false" customHeight="false" outlineLevel="0" collapsed="false">
      <c r="A98" s="27" t="s">
        <v>22</v>
      </c>
      <c r="B98" s="57" t="s">
        <v>119</v>
      </c>
      <c r="C98" s="57"/>
      <c r="D98" s="57"/>
      <c r="E98" s="57"/>
      <c r="F98" s="57"/>
      <c r="G98" s="57"/>
      <c r="H98" s="17" t="s">
        <v>74</v>
      </c>
      <c r="I98" s="30"/>
    </row>
    <row r="99" customFormat="false" ht="12.8" hidden="false" customHeight="false" outlineLevel="0" collapsed="false">
      <c r="A99" s="58" t="s">
        <v>25</v>
      </c>
      <c r="B99" s="43" t="s">
        <v>120</v>
      </c>
      <c r="C99" s="43"/>
      <c r="D99" s="43"/>
      <c r="E99" s="43"/>
      <c r="F99" s="43"/>
      <c r="G99" s="43"/>
      <c r="H99" s="17" t="s">
        <v>74</v>
      </c>
      <c r="I99" s="30" t="n">
        <f aca="false">EPIs!M28</f>
        <v>0</v>
      </c>
    </row>
    <row r="100" customFormat="false" ht="12.8" hidden="false" customHeight="false" outlineLevel="0" collapsed="false">
      <c r="A100" s="58" t="s">
        <v>27</v>
      </c>
      <c r="B100" s="57" t="s">
        <v>53</v>
      </c>
      <c r="C100" s="57"/>
      <c r="D100" s="57"/>
      <c r="E100" s="57"/>
      <c r="F100" s="57"/>
      <c r="G100" s="57"/>
      <c r="H100" s="17" t="s">
        <v>74</v>
      </c>
      <c r="I100" s="30"/>
    </row>
    <row r="101" customFormat="false" ht="12.8" hidden="false" customHeight="false" outlineLevel="0" collapsed="false">
      <c r="A101" s="27" t="s">
        <v>121</v>
      </c>
      <c r="B101" s="27"/>
      <c r="C101" s="27"/>
      <c r="D101" s="27"/>
      <c r="E101" s="27"/>
      <c r="F101" s="27"/>
      <c r="G101" s="27"/>
      <c r="H101" s="38" t="s">
        <v>74</v>
      </c>
      <c r="I101" s="39" t="n">
        <f aca="false">TRUNC(SUM(I97:I100),2)</f>
        <v>8.89</v>
      </c>
    </row>
    <row r="102" customFormat="false" ht="12.8" hidden="false" customHeight="false" outlineLevel="0" collapsed="false">
      <c r="A102" s="49"/>
      <c r="B102" s="49"/>
      <c r="C102" s="49"/>
      <c r="D102" s="49"/>
      <c r="E102" s="49"/>
      <c r="F102" s="49"/>
      <c r="G102" s="49"/>
      <c r="H102" s="49"/>
      <c r="I102" s="49"/>
    </row>
    <row r="103" customFormat="false" ht="12.8" hidden="false" customHeight="false" outlineLevel="0" collapsed="false">
      <c r="A103" s="16" t="s">
        <v>122</v>
      </c>
      <c r="B103" s="16"/>
      <c r="C103" s="16"/>
      <c r="D103" s="16"/>
      <c r="E103" s="16"/>
      <c r="F103" s="16"/>
      <c r="G103" s="16"/>
      <c r="H103" s="16"/>
      <c r="I103" s="16"/>
    </row>
    <row r="104" customFormat="false" ht="12.8" hidden="false" customHeight="false" outlineLevel="0" collapsed="false">
      <c r="A104" s="27" t="n">
        <v>6</v>
      </c>
      <c r="B104" s="27" t="s">
        <v>123</v>
      </c>
      <c r="C104" s="27"/>
      <c r="D104" s="27"/>
      <c r="E104" s="27"/>
      <c r="F104" s="27"/>
      <c r="G104" s="27"/>
      <c r="H104" s="27" t="s">
        <v>44</v>
      </c>
      <c r="I104" s="27" t="s">
        <v>45</v>
      </c>
    </row>
    <row r="105" customFormat="false" ht="12.8" hidden="false" customHeight="false" outlineLevel="0" collapsed="false">
      <c r="A105" s="27" t="s">
        <v>20</v>
      </c>
      <c r="B105" s="18" t="s">
        <v>124</v>
      </c>
      <c r="C105" s="18"/>
      <c r="D105" s="18"/>
      <c r="E105" s="18"/>
      <c r="F105" s="18"/>
      <c r="G105" s="18"/>
      <c r="H105" s="59" t="n">
        <v>0.03</v>
      </c>
      <c r="I105" s="32" t="n">
        <f aca="false">H105*(I101+I93+I73+I63+I29)</f>
        <v>86.9166</v>
      </c>
    </row>
    <row r="106" customFormat="false" ht="12.8" hidden="false" customHeight="false" outlineLevel="0" collapsed="false">
      <c r="A106" s="27" t="s">
        <v>22</v>
      </c>
      <c r="B106" s="18" t="s">
        <v>125</v>
      </c>
      <c r="C106" s="18"/>
      <c r="D106" s="18"/>
      <c r="E106" s="18"/>
      <c r="F106" s="18"/>
      <c r="G106" s="18"/>
      <c r="H106" s="60" t="n">
        <v>0.0679</v>
      </c>
      <c r="I106" s="32" t="n">
        <f aca="false">(I105+(I101+I93+I73+I63+I29))*H106</f>
        <v>202.62287514</v>
      </c>
    </row>
    <row r="107" customFormat="false" ht="12.8" hidden="false" customHeight="false" outlineLevel="0" collapsed="false">
      <c r="A107" s="27" t="s">
        <v>25</v>
      </c>
      <c r="B107" s="61" t="s">
        <v>126</v>
      </c>
      <c r="C107" s="61"/>
      <c r="D107" s="61"/>
      <c r="E107" s="61"/>
      <c r="F107" s="61"/>
      <c r="G107" s="61"/>
      <c r="H107" s="31"/>
      <c r="I107" s="62"/>
    </row>
    <row r="108" customFormat="false" ht="12.8" hidden="false" customHeight="false" outlineLevel="0" collapsed="false">
      <c r="A108" s="27" t="s">
        <v>127</v>
      </c>
      <c r="B108" s="18" t="s">
        <v>128</v>
      </c>
      <c r="C108" s="18"/>
      <c r="D108" s="18"/>
      <c r="E108" s="18"/>
      <c r="F108" s="18"/>
      <c r="G108" s="18"/>
      <c r="H108" s="63" t="n">
        <v>0.0165</v>
      </c>
      <c r="I108" s="32" t="n">
        <f aca="false">H108*$I$118</f>
        <v>59.24655</v>
      </c>
    </row>
    <row r="109" customFormat="false" ht="12.8" hidden="false" customHeight="false" outlineLevel="0" collapsed="false">
      <c r="A109" s="27" t="s">
        <v>129</v>
      </c>
      <c r="B109" s="18" t="s">
        <v>130</v>
      </c>
      <c r="C109" s="18"/>
      <c r="D109" s="18"/>
      <c r="E109" s="18"/>
      <c r="F109" s="18"/>
      <c r="G109" s="18"/>
      <c r="H109" s="64" t="n">
        <v>0.076</v>
      </c>
      <c r="I109" s="32" t="n">
        <f aca="false">H109*$I$118</f>
        <v>272.8932</v>
      </c>
    </row>
    <row r="110" customFormat="false" ht="12.8" hidden="false" customHeight="false" outlineLevel="0" collapsed="false">
      <c r="A110" s="27" t="s">
        <v>131</v>
      </c>
      <c r="B110" s="18" t="s">
        <v>132</v>
      </c>
      <c r="C110" s="18"/>
      <c r="D110" s="18"/>
      <c r="E110" s="18"/>
      <c r="F110" s="18"/>
      <c r="G110" s="18"/>
      <c r="H110" s="65" t="n">
        <v>0.02</v>
      </c>
      <c r="I110" s="32" t="n">
        <f aca="false">H110*$I$118</f>
        <v>71.814</v>
      </c>
    </row>
    <row r="111" customFormat="false" ht="12.8" hidden="false" customHeight="false" outlineLevel="0" collapsed="false">
      <c r="A111" s="27" t="s">
        <v>133</v>
      </c>
      <c r="B111" s="27"/>
      <c r="C111" s="27"/>
      <c r="D111" s="27"/>
      <c r="E111" s="27"/>
      <c r="F111" s="27"/>
      <c r="G111" s="27"/>
      <c r="H111" s="66" t="n">
        <f aca="false">SUM(H105:H110)</f>
        <v>0.2104</v>
      </c>
      <c r="I111" s="39" t="n">
        <f aca="false">TRUNC(SUM(I105:I110),2)</f>
        <v>693.49</v>
      </c>
    </row>
    <row r="112" customFormat="false" ht="12.8" hidden="false" customHeight="false" outlineLevel="0" collapsed="false">
      <c r="A112" s="13"/>
      <c r="B112" s="22"/>
      <c r="C112" s="22"/>
      <c r="D112" s="22"/>
      <c r="E112" s="22"/>
      <c r="F112" s="22"/>
      <c r="G112" s="22"/>
      <c r="H112" s="22"/>
      <c r="I112" s="22"/>
    </row>
    <row r="113" customFormat="false" ht="12.8" hidden="false" customHeight="false" outlineLevel="0" collapsed="false">
      <c r="A113" s="67" t="s">
        <v>134</v>
      </c>
      <c r="B113" s="68" t="s">
        <v>135</v>
      </c>
      <c r="C113" s="68"/>
      <c r="D113" s="68"/>
      <c r="E113" s="68"/>
      <c r="F113" s="68"/>
      <c r="G113" s="68"/>
      <c r="H113" s="69" t="n">
        <f aca="false">TRUNC(H108+H109+H110,4)</f>
        <v>0.1125</v>
      </c>
      <c r="I113" s="70"/>
    </row>
    <row r="114" customFormat="false" ht="12.8" hidden="false" customHeight="false" outlineLevel="0" collapsed="false">
      <c r="A114" s="71"/>
      <c r="B114" s="72" t="n">
        <v>100</v>
      </c>
      <c r="C114" s="72"/>
      <c r="D114" s="72"/>
      <c r="E114" s="72"/>
      <c r="F114" s="72"/>
      <c r="G114" s="72"/>
      <c r="H114" s="73"/>
      <c r="I114" s="74"/>
    </row>
    <row r="115" customFormat="false" ht="12.8" hidden="false" customHeight="false" outlineLevel="0" collapsed="false">
      <c r="A115" s="75"/>
      <c r="B115" s="72"/>
      <c r="C115" s="72"/>
      <c r="D115" s="72"/>
      <c r="E115" s="72"/>
      <c r="F115" s="72"/>
      <c r="G115" s="72"/>
      <c r="H115" s="73"/>
      <c r="I115" s="74"/>
    </row>
    <row r="116" customFormat="false" ht="12.8" hidden="false" customHeight="false" outlineLevel="0" collapsed="false">
      <c r="A116" s="71" t="s">
        <v>136</v>
      </c>
      <c r="B116" s="72" t="s">
        <v>137</v>
      </c>
      <c r="C116" s="72"/>
      <c r="D116" s="72"/>
      <c r="E116" s="72"/>
      <c r="F116" s="72"/>
      <c r="G116" s="72"/>
      <c r="H116" s="73"/>
      <c r="I116" s="74" t="n">
        <f aca="false">TRUNC(I129+I105+I106,2)</f>
        <v>3186.75</v>
      </c>
    </row>
    <row r="117" customFormat="false" ht="12.8" hidden="false" customHeight="false" outlineLevel="0" collapsed="false">
      <c r="A117" s="71"/>
      <c r="B117" s="72"/>
      <c r="C117" s="72"/>
      <c r="D117" s="72"/>
      <c r="E117" s="72"/>
      <c r="F117" s="72"/>
      <c r="G117" s="72"/>
      <c r="H117" s="73"/>
      <c r="I117" s="74"/>
    </row>
    <row r="118" customFormat="false" ht="12.8" hidden="false" customHeight="false" outlineLevel="0" collapsed="false">
      <c r="A118" s="71" t="s">
        <v>138</v>
      </c>
      <c r="B118" s="72" t="s">
        <v>139</v>
      </c>
      <c r="C118" s="72"/>
      <c r="D118" s="72"/>
      <c r="E118" s="72"/>
      <c r="F118" s="72"/>
      <c r="G118" s="72"/>
      <c r="H118" s="73"/>
      <c r="I118" s="74" t="n">
        <f aca="false">TRUNC(I116/(1-H113),2)</f>
        <v>3590.7</v>
      </c>
    </row>
    <row r="119" customFormat="false" ht="12.8" hidden="false" customHeight="false" outlineLevel="0" collapsed="false">
      <c r="A119" s="71"/>
      <c r="B119" s="72"/>
      <c r="C119" s="72"/>
      <c r="D119" s="72"/>
      <c r="E119" s="72"/>
      <c r="F119" s="72"/>
      <c r="G119" s="72"/>
      <c r="H119" s="73"/>
      <c r="I119" s="74"/>
    </row>
    <row r="120" customFormat="false" ht="12.8" hidden="false" customHeight="false" outlineLevel="0" collapsed="false">
      <c r="A120" s="76"/>
      <c r="B120" s="77" t="s">
        <v>140</v>
      </c>
      <c r="C120" s="77"/>
      <c r="D120" s="77"/>
      <c r="E120" s="77"/>
      <c r="F120" s="77"/>
      <c r="G120" s="77"/>
      <c r="H120" s="78"/>
      <c r="I120" s="79" t="n">
        <f aca="false">TRUNC(I118-I116,2)</f>
        <v>403.95</v>
      </c>
    </row>
    <row r="121" customFormat="false" ht="12.8" hidden="false" customHeight="false" outlineLevel="0" collapsed="false">
      <c r="A121" s="13"/>
      <c r="B121" s="13"/>
      <c r="C121" s="13"/>
      <c r="D121" s="13"/>
      <c r="E121" s="13"/>
      <c r="F121" s="13"/>
      <c r="G121" s="13"/>
      <c r="H121" s="13"/>
      <c r="I121" s="80"/>
    </row>
    <row r="122" customFormat="false" ht="12.8" hidden="false" customHeight="false" outlineLevel="0" collapsed="false">
      <c r="A122" s="48" t="s">
        <v>141</v>
      </c>
      <c r="B122" s="48"/>
      <c r="C122" s="48"/>
      <c r="D122" s="48"/>
      <c r="E122" s="48"/>
      <c r="F122" s="48"/>
      <c r="G122" s="48"/>
      <c r="H122" s="48"/>
      <c r="I122" s="48"/>
    </row>
    <row r="123" customFormat="false" ht="12.8" hidden="false" customHeight="false" outlineLevel="0" collapsed="false">
      <c r="A123" s="27" t="s">
        <v>142</v>
      </c>
      <c r="B123" s="27"/>
      <c r="C123" s="27"/>
      <c r="D123" s="27"/>
      <c r="E123" s="27"/>
      <c r="F123" s="27"/>
      <c r="G123" s="27"/>
      <c r="H123" s="27"/>
      <c r="I123" s="27" t="s">
        <v>45</v>
      </c>
    </row>
    <row r="124" customFormat="false" ht="12.8" hidden="false" customHeight="false" outlineLevel="0" collapsed="false">
      <c r="A124" s="17" t="s">
        <v>20</v>
      </c>
      <c r="B124" s="81" t="str">
        <f aca="false">A21</f>
        <v>MÓDULO 1 - COMPOSIÇÃO DA REMUNERAÇÃO</v>
      </c>
      <c r="C124" s="81"/>
      <c r="D124" s="81"/>
      <c r="E124" s="81"/>
      <c r="F124" s="81"/>
      <c r="G124" s="81"/>
      <c r="H124" s="81"/>
      <c r="I124" s="32" t="n">
        <f aca="false">I29</f>
        <v>1379.06</v>
      </c>
    </row>
    <row r="125" customFormat="false" ht="12.8" hidden="false" customHeight="false" outlineLevel="0" collapsed="false">
      <c r="A125" s="17" t="s">
        <v>22</v>
      </c>
      <c r="B125" s="81" t="str">
        <f aca="false">A31</f>
        <v>MÓDULO 2 – ENCARGOS E BENEFÍCIOS ANUAIS, MENSAIS E DIÁRIOS</v>
      </c>
      <c r="C125" s="81"/>
      <c r="D125" s="81"/>
      <c r="E125" s="81"/>
      <c r="F125" s="81"/>
      <c r="G125" s="81"/>
      <c r="H125" s="81"/>
      <c r="I125" s="32" t="n">
        <f aca="false">I63</f>
        <v>1390.71</v>
      </c>
    </row>
    <row r="126" customFormat="false" ht="12.8" hidden="false" customHeight="false" outlineLevel="0" collapsed="false">
      <c r="A126" s="17" t="s">
        <v>25</v>
      </c>
      <c r="B126" s="81" t="str">
        <f aca="false">A65</f>
        <v>MÓDULO 3 – PROVISÃO PARA RESCISÃO</v>
      </c>
      <c r="C126" s="81"/>
      <c r="D126" s="81"/>
      <c r="E126" s="81"/>
      <c r="F126" s="81"/>
      <c r="G126" s="81"/>
      <c r="H126" s="81"/>
      <c r="I126" s="32" t="n">
        <f aca="false">I73</f>
        <v>97.96</v>
      </c>
    </row>
    <row r="127" customFormat="false" ht="12.8" hidden="false" customHeight="false" outlineLevel="0" collapsed="false">
      <c r="A127" s="17" t="s">
        <v>27</v>
      </c>
      <c r="B127" s="81" t="str">
        <f aca="false">A75</f>
        <v>MÓDULO 4 – CUSTO DE REPOSIÇÃO DO PROFISSIONAL AUSENTE</v>
      </c>
      <c r="C127" s="81"/>
      <c r="D127" s="81"/>
      <c r="E127" s="81"/>
      <c r="F127" s="81"/>
      <c r="G127" s="81"/>
      <c r="H127" s="81"/>
      <c r="I127" s="32" t="n">
        <f aca="false">I93</f>
        <v>20.6</v>
      </c>
    </row>
    <row r="128" customFormat="false" ht="12.8" hidden="false" customHeight="false" outlineLevel="0" collapsed="false">
      <c r="A128" s="17" t="s">
        <v>50</v>
      </c>
      <c r="B128" s="81" t="str">
        <f aca="false">A95</f>
        <v>MÓDULO 5 – INSUMOS DIVERSOS</v>
      </c>
      <c r="C128" s="81"/>
      <c r="D128" s="81"/>
      <c r="E128" s="81"/>
      <c r="F128" s="81"/>
      <c r="G128" s="81"/>
      <c r="H128" s="81"/>
      <c r="I128" s="32" t="n">
        <f aca="false">I101</f>
        <v>8.89</v>
      </c>
    </row>
    <row r="129" customFormat="false" ht="12.8" hidden="false" customHeight="false" outlineLevel="0" collapsed="false">
      <c r="A129" s="27"/>
      <c r="B129" s="27" t="s">
        <v>143</v>
      </c>
      <c r="C129" s="27"/>
      <c r="D129" s="27"/>
      <c r="E129" s="27"/>
      <c r="F129" s="27"/>
      <c r="G129" s="27"/>
      <c r="H129" s="27"/>
      <c r="I129" s="39" t="n">
        <f aca="false">TRUNC(SUM(I124:I128),2)</f>
        <v>2897.22</v>
      </c>
    </row>
    <row r="130" customFormat="false" ht="12.8" hidden="false" customHeight="false" outlineLevel="0" collapsed="false">
      <c r="A130" s="17" t="s">
        <v>52</v>
      </c>
      <c r="B130" s="81" t="str">
        <f aca="false">A103</f>
        <v>MÓDULO 6 – CUSTOS INDIRETOS, TRIBUTOS E LUCRO</v>
      </c>
      <c r="C130" s="81"/>
      <c r="D130" s="81"/>
      <c r="E130" s="81"/>
      <c r="F130" s="81"/>
      <c r="G130" s="81"/>
      <c r="H130" s="81"/>
      <c r="I130" s="55" t="n">
        <f aca="false">I111</f>
        <v>693.49</v>
      </c>
    </row>
    <row r="131" customFormat="false" ht="12.8" hidden="false" customHeight="false" outlineLevel="0" collapsed="false">
      <c r="A131" s="27" t="s">
        <v>144</v>
      </c>
      <c r="B131" s="27"/>
      <c r="C131" s="27"/>
      <c r="D131" s="27"/>
      <c r="E131" s="27"/>
      <c r="F131" s="27"/>
      <c r="G131" s="27"/>
      <c r="H131" s="27"/>
      <c r="I131" s="39" t="n">
        <f aca="false">TRUNC(SUM(I129:I130),2)</f>
        <v>3590.71</v>
      </c>
    </row>
    <row r="132" customFormat="false" ht="12.8" hidden="false" customHeight="false" outlineLevel="0" collapsed="false">
      <c r="I132" s="82"/>
    </row>
    <row r="133" customFormat="false" ht="12.8" hidden="true" customHeight="false" outlineLevel="0" collapsed="false">
      <c r="A133" s="13"/>
      <c r="B133" s="13" t="s">
        <v>151</v>
      </c>
      <c r="C133" s="13"/>
      <c r="D133" s="13"/>
      <c r="E133" s="13"/>
      <c r="F133" s="13"/>
      <c r="G133" s="13"/>
      <c r="H133" s="34"/>
      <c r="I133" s="34"/>
    </row>
    <row r="134" customFormat="false" ht="40.5" hidden="true" customHeight="true" outlineLevel="0" collapsed="false">
      <c r="A134" s="89" t="s">
        <v>152</v>
      </c>
      <c r="B134" s="89"/>
      <c r="C134" s="89" t="s">
        <v>153</v>
      </c>
      <c r="D134" s="89"/>
      <c r="E134" s="89" t="s">
        <v>154</v>
      </c>
      <c r="F134" s="89"/>
      <c r="G134" s="90" t="s">
        <v>155</v>
      </c>
      <c r="H134" s="89" t="s">
        <v>156</v>
      </c>
      <c r="I134" s="91" t="s">
        <v>45</v>
      </c>
    </row>
    <row r="135" customFormat="false" ht="12.8" hidden="true" customHeight="false" outlineLevel="0" collapsed="false">
      <c r="A135" s="92" t="s">
        <v>157</v>
      </c>
      <c r="B135" s="92"/>
      <c r="C135" s="93" t="s">
        <v>158</v>
      </c>
      <c r="D135" s="93"/>
      <c r="E135" s="94"/>
      <c r="F135" s="94"/>
      <c r="G135" s="95" t="s">
        <v>158</v>
      </c>
      <c r="H135" s="96"/>
      <c r="I135" s="97" t="n">
        <v>0</v>
      </c>
    </row>
    <row r="136" customFormat="false" ht="12.8" hidden="true" customHeight="false" outlineLevel="0" collapsed="false">
      <c r="A136" s="98" t="s">
        <v>159</v>
      </c>
      <c r="B136" s="98"/>
      <c r="C136" s="99" t="s">
        <v>158</v>
      </c>
      <c r="D136" s="99"/>
      <c r="E136" s="100"/>
      <c r="F136" s="100"/>
      <c r="G136" s="101" t="s">
        <v>158</v>
      </c>
      <c r="H136" s="102"/>
      <c r="I136" s="103" t="n">
        <v>0</v>
      </c>
    </row>
    <row r="137" customFormat="false" ht="12.8" hidden="true" customHeight="false" outlineLevel="0" collapsed="false">
      <c r="A137" s="98" t="s">
        <v>160</v>
      </c>
      <c r="B137" s="98"/>
      <c r="C137" s="99" t="s">
        <v>158</v>
      </c>
      <c r="D137" s="99"/>
      <c r="E137" s="100"/>
      <c r="F137" s="100"/>
      <c r="G137" s="101" t="s">
        <v>158</v>
      </c>
      <c r="H137" s="102"/>
      <c r="I137" s="103" t="n">
        <v>0</v>
      </c>
    </row>
    <row r="138" customFormat="false" ht="12.8" hidden="true" customHeight="false" outlineLevel="0" collapsed="false">
      <c r="A138" s="98" t="s">
        <v>161</v>
      </c>
      <c r="B138" s="98"/>
      <c r="C138" s="99" t="s">
        <v>158</v>
      </c>
      <c r="D138" s="99"/>
      <c r="E138" s="100"/>
      <c r="F138" s="100"/>
      <c r="G138" s="101" t="s">
        <v>158</v>
      </c>
      <c r="H138" s="102"/>
      <c r="I138" s="103" t="n">
        <v>0</v>
      </c>
    </row>
    <row r="139" customFormat="false" ht="12.8" hidden="true" customHeight="false" outlineLevel="0" collapsed="false">
      <c r="A139" s="104"/>
      <c r="B139" s="104"/>
      <c r="C139" s="100"/>
      <c r="D139" s="100"/>
      <c r="E139" s="100"/>
      <c r="F139" s="100"/>
      <c r="G139" s="105"/>
      <c r="H139" s="106"/>
      <c r="I139" s="103"/>
    </row>
    <row r="140" customFormat="false" ht="12.8" hidden="true" customHeight="false" outlineLevel="0" collapsed="false">
      <c r="A140" s="107"/>
      <c r="B140" s="107"/>
      <c r="C140" s="108"/>
      <c r="D140" s="108"/>
      <c r="E140" s="108"/>
      <c r="F140" s="108"/>
      <c r="G140" s="109"/>
      <c r="H140" s="110"/>
      <c r="I140" s="111"/>
    </row>
    <row r="141" customFormat="false" ht="12.8" hidden="true" customHeight="false" outlineLevel="0" collapsed="false">
      <c r="A141" s="112" t="s">
        <v>162</v>
      </c>
      <c r="B141" s="112"/>
      <c r="C141" s="112"/>
      <c r="D141" s="112"/>
      <c r="E141" s="112"/>
      <c r="F141" s="112"/>
      <c r="G141" s="112"/>
      <c r="H141" s="112"/>
      <c r="I141" s="113" t="n">
        <f aca="false">SUM(I139:I140)</f>
        <v>0</v>
      </c>
    </row>
    <row r="142" customFormat="false" ht="12.8" hidden="true" customHeight="false" outlineLevel="0" collapsed="false"/>
    <row r="143" customFormat="false" ht="12.8" hidden="true" customHeight="false" outlineLevel="0" collapsed="false">
      <c r="A143" s="13" t="s">
        <v>163</v>
      </c>
      <c r="B143" s="13" t="s">
        <v>164</v>
      </c>
      <c r="C143" s="13"/>
      <c r="D143" s="13"/>
      <c r="E143" s="13"/>
      <c r="F143" s="13"/>
      <c r="G143" s="13"/>
      <c r="H143" s="34"/>
      <c r="I143" s="34"/>
    </row>
    <row r="144" customFormat="false" ht="12.8" hidden="true" customHeight="false" outlineLevel="0" collapsed="false">
      <c r="A144" s="91" t="s">
        <v>165</v>
      </c>
      <c r="B144" s="91"/>
      <c r="C144" s="91"/>
      <c r="D144" s="91"/>
      <c r="E144" s="91"/>
      <c r="F144" s="91"/>
      <c r="G144" s="91"/>
      <c r="H144" s="91"/>
      <c r="I144" s="91"/>
    </row>
    <row r="145" customFormat="false" ht="12.8" hidden="true" customHeight="false" outlineLevel="0" collapsed="false">
      <c r="A145" s="114"/>
      <c r="B145" s="115" t="s">
        <v>166</v>
      </c>
      <c r="C145" s="115"/>
      <c r="D145" s="115"/>
      <c r="E145" s="115"/>
      <c r="F145" s="115"/>
      <c r="G145" s="115"/>
      <c r="H145" s="115"/>
      <c r="I145" s="91" t="s">
        <v>45</v>
      </c>
    </row>
    <row r="146" customFormat="false" ht="12.8" hidden="true" customHeight="false" outlineLevel="0" collapsed="false">
      <c r="A146" s="116" t="s">
        <v>20</v>
      </c>
      <c r="B146" s="117" t="s">
        <v>167</v>
      </c>
      <c r="C146" s="117"/>
      <c r="D146" s="117"/>
      <c r="E146" s="117"/>
      <c r="F146" s="117"/>
      <c r="G146" s="117"/>
      <c r="H146" s="117"/>
      <c r="I146" s="118" t="n">
        <f aca="false">I108</f>
        <v>59.24655</v>
      </c>
    </row>
    <row r="147" customFormat="false" ht="12.8" hidden="true" customHeight="false" outlineLevel="0" collapsed="false">
      <c r="A147" s="119" t="s">
        <v>22</v>
      </c>
      <c r="B147" s="81" t="s">
        <v>168</v>
      </c>
      <c r="C147" s="81"/>
      <c r="D147" s="81"/>
      <c r="E147" s="81"/>
      <c r="F147" s="81"/>
      <c r="G147" s="81"/>
      <c r="H147" s="81"/>
      <c r="I147" s="120" t="e">
        <f aca="false">#REF!</f>
        <v>#REF!</v>
      </c>
    </row>
    <row r="148" customFormat="false" ht="12.8" hidden="true" customHeight="false" outlineLevel="0" collapsed="false">
      <c r="A148" s="119" t="s">
        <v>25</v>
      </c>
      <c r="B148" s="121" t="s">
        <v>169</v>
      </c>
      <c r="C148" s="121"/>
      <c r="D148" s="121"/>
      <c r="E148" s="121"/>
      <c r="F148" s="121"/>
      <c r="G148" s="121"/>
      <c r="H148" s="121"/>
      <c r="I148" s="120" t="n">
        <f aca="false">I111</f>
        <v>693.49</v>
      </c>
    </row>
    <row r="149" customFormat="false" ht="12.8" hidden="true" customHeight="false" outlineLevel="0" collapsed="false">
      <c r="A149" s="114" t="s">
        <v>170</v>
      </c>
      <c r="B149" s="114"/>
      <c r="C149" s="114"/>
      <c r="D149" s="114"/>
      <c r="E149" s="114"/>
      <c r="F149" s="114"/>
      <c r="G149" s="114"/>
      <c r="H149" s="114"/>
      <c r="I149" s="113" t="e">
        <f aca="false">SUM(I146:I148)</f>
        <v>#REF!</v>
      </c>
    </row>
    <row r="150" customFormat="false" ht="12.8" hidden="true" customHeight="false" outlineLevel="0" collapsed="false">
      <c r="A150" s="13" t="s">
        <v>171</v>
      </c>
      <c r="B150" s="0" t="s">
        <v>172</v>
      </c>
    </row>
    <row r="151" customFormat="false" ht="12.8" hidden="true" customHeight="false" outlineLevel="0" collapsed="false"/>
    <row r="152" customFormat="false" ht="12.8" hidden="true" customHeight="false" outlineLevel="0" collapsed="false"/>
    <row r="153" customFormat="false" ht="12.8" hidden="false" customHeight="false" outlineLevel="0" collapsed="false">
      <c r="A153" s="83" t="s">
        <v>145</v>
      </c>
      <c r="B153" s="83" t="n">
        <f aca="false">I131/I23</f>
        <v>2.60373732832509</v>
      </c>
      <c r="C153" s="84"/>
    </row>
    <row r="154" customFormat="false" ht="12.8" hidden="false" customHeight="false" outlineLevel="0" collapsed="false">
      <c r="A154" s="85"/>
      <c r="B154" s="83"/>
      <c r="C154" s="84"/>
      <c r="E154" s="86"/>
    </row>
    <row r="155" customFormat="false" ht="12.8" hidden="false" customHeight="false" outlineLevel="0" collapsed="false">
      <c r="A155" s="83" t="s">
        <v>146</v>
      </c>
      <c r="B155" s="83"/>
      <c r="C155" s="85" t="n">
        <f aca="false">E12*'Aux Agr III'!I131</f>
        <v>14362.84</v>
      </c>
    </row>
    <row r="156" customFormat="false" ht="12.8" hidden="false" customHeight="false" outlineLevel="0" collapsed="false">
      <c r="A156" s="83" t="s">
        <v>147</v>
      </c>
      <c r="B156" s="83"/>
      <c r="C156" s="85" t="n">
        <f aca="false">H8*C155</f>
        <v>172354.08</v>
      </c>
      <c r="E156" s="87"/>
    </row>
    <row r="157" customFormat="false" ht="12.8" hidden="false" customHeight="false" outlineLevel="0" collapsed="false">
      <c r="A157" s="86"/>
      <c r="E157" s="88"/>
    </row>
    <row r="158" customFormat="false" ht="12.8" hidden="false" customHeight="false" outlineLevel="0" collapsed="false">
      <c r="A158" s="86"/>
    </row>
  </sheetData>
  <mergeCells count="164">
    <mergeCell ref="A1:I1"/>
    <mergeCell ref="A2:I2"/>
    <mergeCell ref="A4:I4"/>
    <mergeCell ref="B5:G5"/>
    <mergeCell ref="H5:I5"/>
    <mergeCell ref="B6:G6"/>
    <mergeCell ref="H6:I6"/>
    <mergeCell ref="B7:G7"/>
    <mergeCell ref="H7:I7"/>
    <mergeCell ref="B8:G8"/>
    <mergeCell ref="H8:I8"/>
    <mergeCell ref="A10:I10"/>
    <mergeCell ref="A11:B11"/>
    <mergeCell ref="C11:D11"/>
    <mergeCell ref="E11:I11"/>
    <mergeCell ref="A12:B12"/>
    <mergeCell ref="C12:D12"/>
    <mergeCell ref="E12:I12"/>
    <mergeCell ref="A14:I14"/>
    <mergeCell ref="B15:G15"/>
    <mergeCell ref="H15:I15"/>
    <mergeCell ref="B16:G16"/>
    <mergeCell ref="H16:I16"/>
    <mergeCell ref="B17:G17"/>
    <mergeCell ref="H17:I17"/>
    <mergeCell ref="B18:G18"/>
    <mergeCell ref="H18:I18"/>
    <mergeCell ref="B19:G19"/>
    <mergeCell ref="H19:I19"/>
    <mergeCell ref="A20:I20"/>
    <mergeCell ref="A21:I21"/>
    <mergeCell ref="B22:G22"/>
    <mergeCell ref="B23:G23"/>
    <mergeCell ref="B24:G24"/>
    <mergeCell ref="B25:G25"/>
    <mergeCell ref="B26:G26"/>
    <mergeCell ref="B27:G27"/>
    <mergeCell ref="B28:G28"/>
    <mergeCell ref="A29:H29"/>
    <mergeCell ref="A31:I31"/>
    <mergeCell ref="A32:G32"/>
    <mergeCell ref="B33:G33"/>
    <mergeCell ref="B34:G34"/>
    <mergeCell ref="A35:G35"/>
    <mergeCell ref="A36:I36"/>
    <mergeCell ref="A37:G37"/>
    <mergeCell ref="B38:G38"/>
    <mergeCell ref="B39:G39"/>
    <mergeCell ref="B40:G40"/>
    <mergeCell ref="B41:G41"/>
    <mergeCell ref="B42:G42"/>
    <mergeCell ref="B43:G43"/>
    <mergeCell ref="B44:G44"/>
    <mergeCell ref="B45:G45"/>
    <mergeCell ref="A46:G46"/>
    <mergeCell ref="A47:I47"/>
    <mergeCell ref="A48:G48"/>
    <mergeCell ref="B49:G49"/>
    <mergeCell ref="B50:G50"/>
    <mergeCell ref="B52:G52"/>
    <mergeCell ref="B54:G54"/>
    <mergeCell ref="B55:G55"/>
    <mergeCell ref="A56:H56"/>
    <mergeCell ref="A57:I57"/>
    <mergeCell ref="A58:I58"/>
    <mergeCell ref="A59:H59"/>
    <mergeCell ref="B60:H60"/>
    <mergeCell ref="B61:H61"/>
    <mergeCell ref="B62:H62"/>
    <mergeCell ref="A63:H63"/>
    <mergeCell ref="A64:I64"/>
    <mergeCell ref="A65:I65"/>
    <mergeCell ref="B66:G66"/>
    <mergeCell ref="B67:G67"/>
    <mergeCell ref="B68:G68"/>
    <mergeCell ref="B69:G69"/>
    <mergeCell ref="B70:G70"/>
    <mergeCell ref="B71:G71"/>
    <mergeCell ref="B72:G72"/>
    <mergeCell ref="A73:G73"/>
    <mergeCell ref="A74:I74"/>
    <mergeCell ref="A75:I75"/>
    <mergeCell ref="A76:G76"/>
    <mergeCell ref="B77:G77"/>
    <mergeCell ref="B78:G78"/>
    <mergeCell ref="B79:G79"/>
    <mergeCell ref="B80:G80"/>
    <mergeCell ref="B81:G81"/>
    <mergeCell ref="B82:G82"/>
    <mergeCell ref="A83:G83"/>
    <mergeCell ref="A84:I84"/>
    <mergeCell ref="A85:G85"/>
    <mergeCell ref="B86:G86"/>
    <mergeCell ref="A87:G87"/>
    <mergeCell ref="A88:I88"/>
    <mergeCell ref="A89:I89"/>
    <mergeCell ref="A90:H90"/>
    <mergeCell ref="B91:H91"/>
    <mergeCell ref="B92:H92"/>
    <mergeCell ref="A93:H93"/>
    <mergeCell ref="A94:I94"/>
    <mergeCell ref="A95:I95"/>
    <mergeCell ref="B96:G96"/>
    <mergeCell ref="B97:G97"/>
    <mergeCell ref="B98:G98"/>
    <mergeCell ref="B99:G99"/>
    <mergeCell ref="B100:G100"/>
    <mergeCell ref="A101:G101"/>
    <mergeCell ref="A102:I102"/>
    <mergeCell ref="A103:I103"/>
    <mergeCell ref="B104:G104"/>
    <mergeCell ref="B105:G105"/>
    <mergeCell ref="B106:G106"/>
    <mergeCell ref="B107:G107"/>
    <mergeCell ref="B108:G108"/>
    <mergeCell ref="B109:G109"/>
    <mergeCell ref="B110:G110"/>
    <mergeCell ref="A111:G111"/>
    <mergeCell ref="B112:I112"/>
    <mergeCell ref="B113:G113"/>
    <mergeCell ref="B114:G114"/>
    <mergeCell ref="B116:G116"/>
    <mergeCell ref="B118:G118"/>
    <mergeCell ref="B120:G120"/>
    <mergeCell ref="A122:I122"/>
    <mergeCell ref="A123:H123"/>
    <mergeCell ref="B124:H124"/>
    <mergeCell ref="B125:H125"/>
    <mergeCell ref="B126:H126"/>
    <mergeCell ref="B127:H127"/>
    <mergeCell ref="B128:H128"/>
    <mergeCell ref="B129:H129"/>
    <mergeCell ref="B130:H130"/>
    <mergeCell ref="A131:H131"/>
    <mergeCell ref="B133:G133"/>
    <mergeCell ref="A134:B134"/>
    <mergeCell ref="C134:D134"/>
    <mergeCell ref="E134:F134"/>
    <mergeCell ref="A135:B135"/>
    <mergeCell ref="C135:D135"/>
    <mergeCell ref="E135:F135"/>
    <mergeCell ref="A136:B136"/>
    <mergeCell ref="C136:D136"/>
    <mergeCell ref="E136:F136"/>
    <mergeCell ref="A137:B137"/>
    <mergeCell ref="C137:D137"/>
    <mergeCell ref="E137:F137"/>
    <mergeCell ref="A138:B138"/>
    <mergeCell ref="C138:D138"/>
    <mergeCell ref="E138:F138"/>
    <mergeCell ref="A139:B139"/>
    <mergeCell ref="C139:D139"/>
    <mergeCell ref="E139:F139"/>
    <mergeCell ref="A140:B140"/>
    <mergeCell ref="C140:D140"/>
    <mergeCell ref="E140:F140"/>
    <mergeCell ref="A141:H141"/>
    <mergeCell ref="B143:G143"/>
    <mergeCell ref="A144:I144"/>
    <mergeCell ref="B145:H145"/>
    <mergeCell ref="B146:H146"/>
    <mergeCell ref="B147:H147"/>
    <mergeCell ref="B148:H148"/>
    <mergeCell ref="A149:H149"/>
  </mergeCells>
  <printOptions headings="false" gridLines="false" gridLinesSet="true" horizontalCentered="false" verticalCentered="false"/>
  <pageMargins left="0.393055555555556" right="0.196527777777778" top="0.590277777777778" bottom="0.393055555555556"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558ED5"/>
    <pageSetUpPr fitToPage="false"/>
  </sheetPr>
  <dimension ref="A1:I1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1" activeCellId="0" sqref="J1"/>
    </sheetView>
  </sheetViews>
  <sheetFormatPr defaultColWidth="11.53515625" defaultRowHeight="12.8" zeroHeight="false" outlineLevelRow="0" outlineLevelCol="0"/>
  <cols>
    <col collapsed="false" customWidth="true" hidden="false" outlineLevel="0" max="1" min="1" style="0" width="10"/>
    <col collapsed="false" customWidth="true" hidden="false" outlineLevel="0" max="2" min="2" style="0" width="10.41"/>
    <col collapsed="false" customWidth="true" hidden="false" outlineLevel="0" max="3" min="3" style="0" width="15"/>
    <col collapsed="false" customWidth="true" hidden="false" outlineLevel="0" max="4" min="4" style="0" width="9.02"/>
    <col collapsed="false" customWidth="true" hidden="false" outlineLevel="0" max="5" min="5" style="0" width="15"/>
    <col collapsed="false" customWidth="true" hidden="false" outlineLevel="0" max="6" min="6" style="0" width="9.02"/>
    <col collapsed="false" customWidth="true" hidden="false" outlineLevel="0" max="7" min="7" style="0" width="19.14"/>
    <col collapsed="false" customWidth="true" hidden="false" outlineLevel="0" max="8" min="8" style="0" width="9.13"/>
    <col collapsed="false" customWidth="true" hidden="false" outlineLevel="0" max="9" min="9" style="0" width="14.03"/>
    <col collapsed="false" customWidth="true" hidden="false" outlineLevel="0" max="60" min="10" style="0" width="9.02"/>
  </cols>
  <sheetData>
    <row r="1" customFormat="false" ht="12.8" hidden="false" customHeight="false" outlineLevel="0" collapsed="false">
      <c r="A1" s="13"/>
      <c r="B1" s="13"/>
      <c r="C1" s="13"/>
      <c r="D1" s="13"/>
      <c r="E1" s="13"/>
      <c r="F1" s="13"/>
      <c r="G1" s="13"/>
      <c r="H1" s="13"/>
      <c r="I1" s="13"/>
    </row>
    <row r="2" customFormat="false" ht="12.8" hidden="false" customHeight="false" outlineLevel="0" collapsed="false">
      <c r="A2" s="14" t="s">
        <v>182</v>
      </c>
      <c r="B2" s="14"/>
      <c r="C2" s="14"/>
      <c r="D2" s="14"/>
      <c r="E2" s="14"/>
      <c r="F2" s="14"/>
      <c r="G2" s="14"/>
      <c r="H2" s="14"/>
      <c r="I2" s="14"/>
    </row>
    <row r="3" customFormat="false" ht="12.8" hidden="false" customHeight="false" outlineLevel="0" collapsed="false">
      <c r="A3" s="15"/>
      <c r="B3" s="15"/>
      <c r="C3" s="15"/>
      <c r="D3" s="15"/>
      <c r="E3" s="15"/>
      <c r="F3" s="15"/>
      <c r="G3" s="15"/>
      <c r="H3" s="15"/>
      <c r="I3" s="15"/>
    </row>
    <row r="4" customFormat="false" ht="12.8" hidden="false" customHeight="false" outlineLevel="0" collapsed="false">
      <c r="A4" s="16" t="s">
        <v>19</v>
      </c>
      <c r="B4" s="16"/>
      <c r="C4" s="16"/>
      <c r="D4" s="16"/>
      <c r="E4" s="16"/>
      <c r="F4" s="16"/>
      <c r="G4" s="16"/>
      <c r="H4" s="16"/>
      <c r="I4" s="16"/>
    </row>
    <row r="5" customFormat="false" ht="12.8" hidden="false" customHeight="false" outlineLevel="0" collapsed="false">
      <c r="A5" s="17" t="s">
        <v>20</v>
      </c>
      <c r="B5" s="18" t="s">
        <v>21</v>
      </c>
      <c r="C5" s="18"/>
      <c r="D5" s="18"/>
      <c r="E5" s="18"/>
      <c r="F5" s="18"/>
      <c r="G5" s="18"/>
      <c r="H5" s="123"/>
      <c r="I5" s="123"/>
    </row>
    <row r="6" customFormat="false" ht="12.8" hidden="false" customHeight="false" outlineLevel="0" collapsed="false">
      <c r="A6" s="17" t="s">
        <v>22</v>
      </c>
      <c r="B6" s="18" t="s">
        <v>23</v>
      </c>
      <c r="C6" s="18"/>
      <c r="D6" s="18"/>
      <c r="E6" s="18"/>
      <c r="F6" s="18"/>
      <c r="G6" s="18"/>
      <c r="H6" s="20" t="s">
        <v>24</v>
      </c>
      <c r="I6" s="20"/>
    </row>
    <row r="7" customFormat="false" ht="12.8" hidden="false" customHeight="false" outlineLevel="0" collapsed="false">
      <c r="A7" s="17" t="s">
        <v>25</v>
      </c>
      <c r="B7" s="18" t="s">
        <v>26</v>
      </c>
      <c r="C7" s="18"/>
      <c r="D7" s="18"/>
      <c r="E7" s="18"/>
      <c r="F7" s="18"/>
      <c r="G7" s="18"/>
      <c r="H7" s="21" t="n">
        <v>2021</v>
      </c>
      <c r="I7" s="21"/>
    </row>
    <row r="8" customFormat="false" ht="12.8" hidden="false" customHeight="false" outlineLevel="0" collapsed="false">
      <c r="A8" s="17" t="s">
        <v>27</v>
      </c>
      <c r="B8" s="18" t="s">
        <v>28</v>
      </c>
      <c r="C8" s="18"/>
      <c r="D8" s="18"/>
      <c r="E8" s="18"/>
      <c r="F8" s="18"/>
      <c r="G8" s="18"/>
      <c r="H8" s="21" t="n">
        <v>12</v>
      </c>
      <c r="I8" s="21"/>
    </row>
    <row r="9" customFormat="false" ht="12.8" hidden="false" customHeight="false" outlineLevel="0" collapsed="false">
      <c r="A9" s="13"/>
      <c r="B9" s="22"/>
      <c r="C9" s="22"/>
      <c r="D9" s="22"/>
      <c r="E9" s="22"/>
      <c r="F9" s="22"/>
      <c r="G9" s="22"/>
      <c r="H9" s="13"/>
      <c r="I9" s="13"/>
    </row>
    <row r="10" customFormat="false" ht="12.8" hidden="false" customHeight="false" outlineLevel="0" collapsed="false">
      <c r="A10" s="16" t="s">
        <v>29</v>
      </c>
      <c r="B10" s="16"/>
      <c r="C10" s="16"/>
      <c r="D10" s="16"/>
      <c r="E10" s="16"/>
      <c r="F10" s="16"/>
      <c r="G10" s="16"/>
      <c r="H10" s="16"/>
      <c r="I10" s="16"/>
    </row>
    <row r="11" customFormat="false" ht="12.8" hidden="false" customHeight="false" outlineLevel="0" collapsed="false">
      <c r="A11" s="17" t="s">
        <v>30</v>
      </c>
      <c r="B11" s="17"/>
      <c r="C11" s="17" t="s">
        <v>31</v>
      </c>
      <c r="D11" s="17"/>
      <c r="E11" s="17" t="s">
        <v>32</v>
      </c>
      <c r="F11" s="17"/>
      <c r="G11" s="17"/>
      <c r="H11" s="17"/>
      <c r="I11" s="17"/>
    </row>
    <row r="12" customFormat="false" ht="12.8" hidden="false" customHeight="false" outlineLevel="0" collapsed="false">
      <c r="A12" s="21" t="s">
        <v>183</v>
      </c>
      <c r="B12" s="21"/>
      <c r="C12" s="17" t="s">
        <v>34</v>
      </c>
      <c r="D12" s="17"/>
      <c r="E12" s="23" t="n">
        <f aca="false">Resumo!D12</f>
        <v>5</v>
      </c>
      <c r="F12" s="23"/>
      <c r="G12" s="23"/>
      <c r="H12" s="23"/>
      <c r="I12" s="23"/>
    </row>
    <row r="13" customFormat="false" ht="12.8" hidden="false" customHeight="false" outlineLevel="0" collapsed="false">
      <c r="A13" s="13"/>
      <c r="B13" s="22"/>
      <c r="C13" s="22"/>
      <c r="D13" s="22"/>
      <c r="E13" s="22"/>
      <c r="F13" s="22"/>
      <c r="G13" s="22"/>
      <c r="H13" s="13"/>
      <c r="I13" s="13"/>
    </row>
    <row r="14" customFormat="false" ht="12.8" hidden="false" customHeight="false" outlineLevel="0" collapsed="false">
      <c r="A14" s="16" t="s">
        <v>35</v>
      </c>
      <c r="B14" s="16"/>
      <c r="C14" s="16"/>
      <c r="D14" s="16"/>
      <c r="E14" s="16"/>
      <c r="F14" s="16"/>
      <c r="G14" s="16"/>
      <c r="H14" s="16"/>
      <c r="I14" s="16"/>
    </row>
    <row r="15" customFormat="false" ht="12.8" hidden="false" customHeight="false" outlineLevel="0" collapsed="false">
      <c r="A15" s="17" t="n">
        <v>1</v>
      </c>
      <c r="B15" s="18" t="s">
        <v>36</v>
      </c>
      <c r="C15" s="18"/>
      <c r="D15" s="18"/>
      <c r="E15" s="18"/>
      <c r="F15" s="18"/>
      <c r="G15" s="18"/>
      <c r="H15" s="20" t="s">
        <v>176</v>
      </c>
      <c r="I15" s="20"/>
    </row>
    <row r="16" customFormat="false" ht="12.8" hidden="false" customHeight="false" outlineLevel="0" collapsed="false">
      <c r="A16" s="17" t="n">
        <v>2</v>
      </c>
      <c r="B16" s="18" t="s">
        <v>37</v>
      </c>
      <c r="C16" s="18"/>
      <c r="D16" s="18"/>
      <c r="E16" s="18"/>
      <c r="F16" s="18"/>
      <c r="G16" s="18"/>
      <c r="H16" s="20" t="s">
        <v>14</v>
      </c>
      <c r="I16" s="20"/>
    </row>
    <row r="17" customFormat="false" ht="12.8" hidden="false" customHeight="false" outlineLevel="0" collapsed="false">
      <c r="A17" s="17" t="n">
        <v>3</v>
      </c>
      <c r="B17" s="18" t="s">
        <v>38</v>
      </c>
      <c r="C17" s="18"/>
      <c r="D17" s="18"/>
      <c r="E17" s="18"/>
      <c r="F17" s="18"/>
      <c r="G17" s="18"/>
      <c r="H17" s="24" t="n">
        <v>1301</v>
      </c>
      <c r="I17" s="24"/>
    </row>
    <row r="18" customFormat="false" ht="12.8" hidden="false" customHeight="false" outlineLevel="0" collapsed="false">
      <c r="A18" s="17" t="n">
        <v>4</v>
      </c>
      <c r="B18" s="18" t="s">
        <v>39</v>
      </c>
      <c r="C18" s="18"/>
      <c r="D18" s="18"/>
      <c r="E18" s="18"/>
      <c r="F18" s="18"/>
      <c r="G18" s="18"/>
      <c r="H18" s="20" t="s">
        <v>177</v>
      </c>
      <c r="I18" s="20"/>
    </row>
    <row r="19" customFormat="false" ht="12.8" hidden="false" customHeight="false" outlineLevel="0" collapsed="false">
      <c r="A19" s="17" t="n">
        <v>5</v>
      </c>
      <c r="B19" s="18" t="s">
        <v>41</v>
      </c>
      <c r="C19" s="18"/>
      <c r="D19" s="18"/>
      <c r="E19" s="18"/>
      <c r="F19" s="18"/>
      <c r="G19" s="18"/>
      <c r="H19" s="25" t="n">
        <v>44256</v>
      </c>
      <c r="I19" s="25"/>
    </row>
    <row r="20" customFormat="false" ht="12.8" hidden="false" customHeight="false" outlineLevel="0" collapsed="false">
      <c r="A20" s="26"/>
      <c r="B20" s="26"/>
      <c r="C20" s="26"/>
      <c r="D20" s="26"/>
      <c r="E20" s="26"/>
      <c r="F20" s="26"/>
      <c r="G20" s="26"/>
      <c r="H20" s="26"/>
      <c r="I20" s="26"/>
    </row>
    <row r="21" customFormat="false" ht="12.8" hidden="false" customHeight="false" outlineLevel="0" collapsed="false">
      <c r="A21" s="16" t="s">
        <v>42</v>
      </c>
      <c r="B21" s="16"/>
      <c r="C21" s="16"/>
      <c r="D21" s="16"/>
      <c r="E21" s="16"/>
      <c r="F21" s="16"/>
      <c r="G21" s="16"/>
      <c r="H21" s="16"/>
      <c r="I21" s="16"/>
    </row>
    <row r="22" customFormat="false" ht="12.8" hidden="false" customHeight="false" outlineLevel="0" collapsed="false">
      <c r="A22" s="27" t="n">
        <v>1</v>
      </c>
      <c r="B22" s="27" t="s">
        <v>43</v>
      </c>
      <c r="C22" s="27"/>
      <c r="D22" s="27"/>
      <c r="E22" s="27"/>
      <c r="F22" s="27"/>
      <c r="G22" s="27"/>
      <c r="H22" s="27" t="s">
        <v>44</v>
      </c>
      <c r="I22" s="27" t="s">
        <v>45</v>
      </c>
    </row>
    <row r="23" customFormat="false" ht="12.8" hidden="false" customHeight="false" outlineLevel="0" collapsed="false">
      <c r="A23" s="27" t="s">
        <v>20</v>
      </c>
      <c r="B23" s="28" t="s">
        <v>46</v>
      </c>
      <c r="C23" s="28"/>
      <c r="D23" s="28"/>
      <c r="E23" s="28"/>
      <c r="F23" s="28"/>
      <c r="G23" s="28"/>
      <c r="H23" s="122" t="n">
        <v>0.16</v>
      </c>
      <c r="I23" s="30" t="n">
        <f aca="false">H17*(1+H23)</f>
        <v>1509.16</v>
      </c>
    </row>
    <row r="24" customFormat="false" ht="12.8" hidden="false" customHeight="false" outlineLevel="0" collapsed="false">
      <c r="A24" s="27" t="s">
        <v>22</v>
      </c>
      <c r="B24" s="18" t="s">
        <v>47</v>
      </c>
      <c r="C24" s="18"/>
      <c r="D24" s="18"/>
      <c r="E24" s="18"/>
      <c r="F24" s="18"/>
      <c r="G24" s="18"/>
      <c r="H24" s="31"/>
      <c r="I24" s="32"/>
    </row>
    <row r="25" customFormat="false" ht="12.8" hidden="false" customHeight="false" outlineLevel="0" collapsed="false">
      <c r="A25" s="27" t="s">
        <v>25</v>
      </c>
      <c r="B25" s="18" t="s">
        <v>48</v>
      </c>
      <c r="C25" s="18"/>
      <c r="D25" s="18"/>
      <c r="E25" s="18"/>
      <c r="F25" s="18"/>
      <c r="G25" s="18"/>
      <c r="H25" s="31"/>
      <c r="I25" s="30" t="n">
        <f aca="false">I23*H25</f>
        <v>0</v>
      </c>
    </row>
    <row r="26" customFormat="false" ht="12.8" hidden="false" customHeight="false" outlineLevel="0" collapsed="false">
      <c r="A26" s="27" t="s">
        <v>27</v>
      </c>
      <c r="B26" s="18" t="s">
        <v>49</v>
      </c>
      <c r="C26" s="18"/>
      <c r="D26" s="18"/>
      <c r="E26" s="18"/>
      <c r="F26" s="18"/>
      <c r="G26" s="18"/>
      <c r="H26" s="31"/>
      <c r="I26" s="32"/>
    </row>
    <row r="27" customFormat="false" ht="12.8" hidden="false" customHeight="false" outlineLevel="0" collapsed="false">
      <c r="A27" s="27" t="s">
        <v>50</v>
      </c>
      <c r="B27" s="18" t="s">
        <v>51</v>
      </c>
      <c r="C27" s="18"/>
      <c r="D27" s="18"/>
      <c r="E27" s="18"/>
      <c r="F27" s="18"/>
      <c r="G27" s="18"/>
      <c r="H27" s="31"/>
      <c r="I27" s="32"/>
    </row>
    <row r="28" customFormat="false" ht="12.8" hidden="false" customHeight="false" outlineLevel="0" collapsed="false">
      <c r="A28" s="27" t="s">
        <v>52</v>
      </c>
      <c r="B28" s="18" t="s">
        <v>53</v>
      </c>
      <c r="C28" s="18"/>
      <c r="D28" s="18"/>
      <c r="E28" s="18"/>
      <c r="F28" s="18"/>
      <c r="G28" s="18"/>
      <c r="H28" s="31"/>
      <c r="I28" s="32"/>
    </row>
    <row r="29" customFormat="false" ht="12.8" hidden="false" customHeight="false" outlineLevel="0" collapsed="false">
      <c r="A29" s="27" t="s">
        <v>54</v>
      </c>
      <c r="B29" s="27"/>
      <c r="C29" s="27"/>
      <c r="D29" s="27"/>
      <c r="E29" s="27"/>
      <c r="F29" s="27"/>
      <c r="G29" s="27"/>
      <c r="H29" s="27"/>
      <c r="I29" s="33" t="n">
        <f aca="false">TRUNC(SUM(I23:I28),2)</f>
        <v>1509.16</v>
      </c>
    </row>
    <row r="30" customFormat="false" ht="12.8" hidden="false" customHeight="false" outlineLevel="0" collapsed="false">
      <c r="A30" s="34"/>
      <c r="B30" s="34"/>
      <c r="C30" s="34"/>
      <c r="D30" s="34"/>
      <c r="E30" s="34"/>
      <c r="F30" s="34"/>
      <c r="G30" s="34"/>
      <c r="H30" s="34"/>
      <c r="I30" s="35"/>
    </row>
    <row r="31" customFormat="false" ht="12.8" hidden="false" customHeight="false" outlineLevel="0" collapsed="false">
      <c r="A31" s="16" t="s">
        <v>55</v>
      </c>
      <c r="B31" s="16"/>
      <c r="C31" s="16"/>
      <c r="D31" s="16"/>
      <c r="E31" s="16"/>
      <c r="F31" s="16"/>
      <c r="G31" s="16"/>
      <c r="H31" s="16"/>
      <c r="I31" s="16"/>
    </row>
    <row r="32" customFormat="false" ht="12.8" hidden="false" customHeight="false" outlineLevel="0" collapsed="false">
      <c r="A32" s="27" t="s">
        <v>56</v>
      </c>
      <c r="B32" s="27"/>
      <c r="C32" s="27"/>
      <c r="D32" s="27"/>
      <c r="E32" s="27"/>
      <c r="F32" s="27"/>
      <c r="G32" s="27"/>
      <c r="H32" s="27" t="s">
        <v>44</v>
      </c>
      <c r="I32" s="27" t="s">
        <v>45</v>
      </c>
    </row>
    <row r="33" customFormat="false" ht="12.8" hidden="false" customHeight="false" outlineLevel="0" collapsed="false">
      <c r="A33" s="27" t="s">
        <v>20</v>
      </c>
      <c r="B33" s="18" t="s">
        <v>57</v>
      </c>
      <c r="C33" s="18"/>
      <c r="D33" s="18"/>
      <c r="E33" s="18"/>
      <c r="F33" s="18"/>
      <c r="G33" s="18"/>
      <c r="H33" s="36" t="n">
        <v>0.0833</v>
      </c>
      <c r="I33" s="32" t="n">
        <f aca="false">I29*H33</f>
        <v>125.713028</v>
      </c>
    </row>
    <row r="34" customFormat="false" ht="12.8" hidden="false" customHeight="false" outlineLevel="0" collapsed="false">
      <c r="A34" s="27" t="s">
        <v>22</v>
      </c>
      <c r="B34" s="18" t="s">
        <v>58</v>
      </c>
      <c r="C34" s="18"/>
      <c r="D34" s="18"/>
      <c r="E34" s="18"/>
      <c r="F34" s="18"/>
      <c r="G34" s="18"/>
      <c r="H34" s="37" t="n">
        <v>0.121</v>
      </c>
      <c r="I34" s="32" t="n">
        <f aca="false">$I$29*H34</f>
        <v>182.60836</v>
      </c>
    </row>
    <row r="35" customFormat="false" ht="12.8" hidden="false" customHeight="false" outlineLevel="0" collapsed="false">
      <c r="A35" s="27" t="s">
        <v>59</v>
      </c>
      <c r="B35" s="27"/>
      <c r="C35" s="27"/>
      <c r="D35" s="27"/>
      <c r="E35" s="27"/>
      <c r="F35" s="27"/>
      <c r="G35" s="27"/>
      <c r="H35" s="38" t="n">
        <f aca="false">TRUNC(SUM(H33:H34),4)</f>
        <v>0.2043</v>
      </c>
      <c r="I35" s="39" t="n">
        <f aca="false">TRUNC(SUM(I33:I34),2)</f>
        <v>308.32</v>
      </c>
    </row>
    <row r="36" customFormat="false" ht="12.8" hidden="false" customHeight="false" outlineLevel="0" collapsed="false">
      <c r="A36" s="40"/>
      <c r="B36" s="40"/>
      <c r="C36" s="40"/>
      <c r="D36" s="40"/>
      <c r="E36" s="40"/>
      <c r="F36" s="40"/>
      <c r="G36" s="40"/>
      <c r="H36" s="40"/>
      <c r="I36" s="40"/>
    </row>
    <row r="37" customFormat="false" ht="12.8" hidden="false" customHeight="false" outlineLevel="0" collapsed="false">
      <c r="A37" s="27" t="s">
        <v>60</v>
      </c>
      <c r="B37" s="27"/>
      <c r="C37" s="27"/>
      <c r="D37" s="27"/>
      <c r="E37" s="27"/>
      <c r="F37" s="27"/>
      <c r="G37" s="27"/>
      <c r="H37" s="27" t="s">
        <v>44</v>
      </c>
      <c r="I37" s="27" t="s">
        <v>45</v>
      </c>
    </row>
    <row r="38" customFormat="false" ht="12.8" hidden="false" customHeight="false" outlineLevel="0" collapsed="false">
      <c r="A38" s="27" t="s">
        <v>20</v>
      </c>
      <c r="B38" s="18" t="s">
        <v>61</v>
      </c>
      <c r="C38" s="18"/>
      <c r="D38" s="18"/>
      <c r="E38" s="18"/>
      <c r="F38" s="18"/>
      <c r="G38" s="18"/>
      <c r="H38" s="36" t="n">
        <v>0.2</v>
      </c>
      <c r="I38" s="32" t="n">
        <f aca="false">H38*($I$29+$I$35)</f>
        <v>363.496</v>
      </c>
    </row>
    <row r="39" customFormat="false" ht="12.8" hidden="false" customHeight="false" outlineLevel="0" collapsed="false">
      <c r="A39" s="27" t="s">
        <v>22</v>
      </c>
      <c r="B39" s="28" t="s">
        <v>62</v>
      </c>
      <c r="C39" s="28"/>
      <c r="D39" s="28"/>
      <c r="E39" s="28"/>
      <c r="F39" s="28"/>
      <c r="G39" s="28"/>
      <c r="H39" s="41" t="n">
        <v>0.025</v>
      </c>
      <c r="I39" s="30" t="n">
        <f aca="false">H39*($I$29+$I$35)</f>
        <v>45.437</v>
      </c>
    </row>
    <row r="40" customFormat="false" ht="12.8" hidden="false" customHeight="false" outlineLevel="0" collapsed="false">
      <c r="A40" s="27" t="s">
        <v>25</v>
      </c>
      <c r="B40" s="28" t="s">
        <v>63</v>
      </c>
      <c r="C40" s="28"/>
      <c r="D40" s="28"/>
      <c r="E40" s="28"/>
      <c r="F40" s="28"/>
      <c r="G40" s="28"/>
      <c r="H40" s="41" t="n">
        <v>0.03</v>
      </c>
      <c r="I40" s="32" t="n">
        <f aca="false">H40*($I$29+$I$35)</f>
        <v>54.5244</v>
      </c>
    </row>
    <row r="41" customFormat="false" ht="12.8" hidden="false" customHeight="false" outlineLevel="0" collapsed="false">
      <c r="A41" s="27" t="s">
        <v>27</v>
      </c>
      <c r="B41" s="28" t="s">
        <v>64</v>
      </c>
      <c r="C41" s="28"/>
      <c r="D41" s="28"/>
      <c r="E41" s="28"/>
      <c r="F41" s="28"/>
      <c r="G41" s="28"/>
      <c r="H41" s="41" t="n">
        <v>0.015</v>
      </c>
      <c r="I41" s="30" t="n">
        <f aca="false">H41*($I$29+$I$35)</f>
        <v>27.2622</v>
      </c>
    </row>
    <row r="42" customFormat="false" ht="12.8" hidden="false" customHeight="false" outlineLevel="0" collapsed="false">
      <c r="A42" s="27" t="s">
        <v>50</v>
      </c>
      <c r="B42" s="28" t="s">
        <v>65</v>
      </c>
      <c r="C42" s="28"/>
      <c r="D42" s="28"/>
      <c r="E42" s="28"/>
      <c r="F42" s="28"/>
      <c r="G42" s="28"/>
      <c r="H42" s="41" t="n">
        <v>0.01</v>
      </c>
      <c r="I42" s="30" t="n">
        <f aca="false">H42*($I$29+$I$35)</f>
        <v>18.1748</v>
      </c>
    </row>
    <row r="43" customFormat="false" ht="12.8" hidden="false" customHeight="false" outlineLevel="0" collapsed="false">
      <c r="A43" s="27" t="s">
        <v>52</v>
      </c>
      <c r="B43" s="28" t="s">
        <v>66</v>
      </c>
      <c r="C43" s="28"/>
      <c r="D43" s="28"/>
      <c r="E43" s="28"/>
      <c r="F43" s="28"/>
      <c r="G43" s="28"/>
      <c r="H43" s="41" t="n">
        <v>0.006</v>
      </c>
      <c r="I43" s="30" t="n">
        <f aca="false">H43*($I$29+$I$35)</f>
        <v>10.90488</v>
      </c>
    </row>
    <row r="44" customFormat="false" ht="12.8" hidden="false" customHeight="false" outlineLevel="0" collapsed="false">
      <c r="A44" s="27" t="s">
        <v>67</v>
      </c>
      <c r="B44" s="28" t="s">
        <v>68</v>
      </c>
      <c r="C44" s="28"/>
      <c r="D44" s="28"/>
      <c r="E44" s="28"/>
      <c r="F44" s="28"/>
      <c r="G44" s="28"/>
      <c r="H44" s="41" t="n">
        <v>0.002</v>
      </c>
      <c r="I44" s="30" t="n">
        <f aca="false">H44*($I$29+$I$35)</f>
        <v>3.63496</v>
      </c>
    </row>
    <row r="45" customFormat="false" ht="12.8" hidden="false" customHeight="false" outlineLevel="0" collapsed="false">
      <c r="A45" s="27" t="s">
        <v>69</v>
      </c>
      <c r="B45" s="28" t="s">
        <v>70</v>
      </c>
      <c r="C45" s="28"/>
      <c r="D45" s="28"/>
      <c r="E45" s="28"/>
      <c r="F45" s="28"/>
      <c r="G45" s="28"/>
      <c r="H45" s="41" t="n">
        <v>0.08</v>
      </c>
      <c r="I45" s="30" t="n">
        <f aca="false">H45*($I$29+$I$35)</f>
        <v>145.3984</v>
      </c>
    </row>
    <row r="46" customFormat="false" ht="12.8" hidden="false" customHeight="false" outlineLevel="0" collapsed="false">
      <c r="A46" s="27" t="s">
        <v>71</v>
      </c>
      <c r="B46" s="27"/>
      <c r="C46" s="27"/>
      <c r="D46" s="27"/>
      <c r="E46" s="27"/>
      <c r="F46" s="27"/>
      <c r="G46" s="27"/>
      <c r="H46" s="38" t="n">
        <f aca="false">SUM(H38:H45)</f>
        <v>0.368</v>
      </c>
      <c r="I46" s="39" t="n">
        <f aca="false">TRUNC(SUM(I38:I45),2)</f>
        <v>668.83</v>
      </c>
    </row>
    <row r="47" customFormat="false" ht="12.8" hidden="false" customHeight="false" outlineLevel="0" collapsed="false">
      <c r="A47" s="42"/>
      <c r="B47" s="42"/>
      <c r="C47" s="42"/>
      <c r="D47" s="42"/>
      <c r="E47" s="42"/>
      <c r="F47" s="42"/>
      <c r="G47" s="42"/>
      <c r="H47" s="42"/>
      <c r="I47" s="42"/>
    </row>
    <row r="48" customFormat="false" ht="12.8" hidden="false" customHeight="false" outlineLevel="0" collapsed="false">
      <c r="A48" s="27" t="s">
        <v>72</v>
      </c>
      <c r="B48" s="27"/>
      <c r="C48" s="27"/>
      <c r="D48" s="27"/>
      <c r="E48" s="27"/>
      <c r="F48" s="27"/>
      <c r="G48" s="27"/>
      <c r="H48" s="38"/>
      <c r="I48" s="27" t="s">
        <v>45</v>
      </c>
    </row>
    <row r="49" customFormat="false" ht="12.75" hidden="false" customHeight="true" outlineLevel="0" collapsed="false">
      <c r="A49" s="27" t="s">
        <v>20</v>
      </c>
      <c r="B49" s="43" t="s">
        <v>73</v>
      </c>
      <c r="C49" s="43"/>
      <c r="D49" s="43"/>
      <c r="E49" s="43"/>
      <c r="F49" s="43"/>
      <c r="G49" s="43"/>
      <c r="H49" s="17" t="s">
        <v>74</v>
      </c>
      <c r="I49" s="44" t="n">
        <f aca="false">22*3.98*2-0.06*I23</f>
        <v>84.5704</v>
      </c>
    </row>
    <row r="50" customFormat="false" ht="12.75" hidden="false" customHeight="true" outlineLevel="0" collapsed="false">
      <c r="A50" s="27" t="s">
        <v>22</v>
      </c>
      <c r="B50" s="43" t="s">
        <v>75</v>
      </c>
      <c r="C50" s="43"/>
      <c r="D50" s="43"/>
      <c r="E50" s="43"/>
      <c r="F50" s="43"/>
      <c r="G50" s="43"/>
      <c r="H50" s="17" t="s">
        <v>74</v>
      </c>
      <c r="I50" s="44" t="n">
        <f aca="false">(19.5*22)*0.9</f>
        <v>386.1</v>
      </c>
    </row>
    <row r="51" customFormat="false" ht="12.8" hidden="false" customHeight="false" outlineLevel="0" collapsed="false">
      <c r="A51" s="27" t="s">
        <v>25</v>
      </c>
      <c r="B51" s="45" t="s">
        <v>76</v>
      </c>
      <c r="C51" s="46"/>
      <c r="D51" s="46"/>
      <c r="E51" s="46"/>
      <c r="F51" s="46"/>
      <c r="G51" s="47"/>
      <c r="H51" s="17" t="s">
        <v>74</v>
      </c>
      <c r="I51" s="44" t="n">
        <v>16</v>
      </c>
    </row>
    <row r="52" customFormat="false" ht="12.8" hidden="false" customHeight="false" outlineLevel="0" collapsed="false">
      <c r="A52" s="27" t="s">
        <v>27</v>
      </c>
      <c r="B52" s="43" t="s">
        <v>77</v>
      </c>
      <c r="C52" s="43"/>
      <c r="D52" s="43"/>
      <c r="E52" s="43"/>
      <c r="F52" s="43"/>
      <c r="G52" s="43"/>
      <c r="H52" s="17" t="s">
        <v>74</v>
      </c>
      <c r="I52" s="44" t="n">
        <f aca="false">40/12</f>
        <v>3.33333333333333</v>
      </c>
    </row>
    <row r="53" customFormat="false" ht="12.8" hidden="false" customHeight="false" outlineLevel="0" collapsed="false">
      <c r="A53" s="27" t="s">
        <v>50</v>
      </c>
      <c r="B53" s="45"/>
      <c r="C53" s="46"/>
      <c r="D53" s="46"/>
      <c r="E53" s="46"/>
      <c r="F53" s="46"/>
      <c r="G53" s="47"/>
      <c r="H53" s="17"/>
      <c r="I53" s="44"/>
    </row>
    <row r="54" customFormat="false" ht="12.8" hidden="false" customHeight="false" outlineLevel="0" collapsed="false">
      <c r="A54" s="27" t="s">
        <v>52</v>
      </c>
      <c r="B54" s="43"/>
      <c r="C54" s="43"/>
      <c r="D54" s="43"/>
      <c r="E54" s="43"/>
      <c r="F54" s="43"/>
      <c r="G54" s="43"/>
      <c r="H54" s="17"/>
      <c r="I54" s="44"/>
    </row>
    <row r="55" customFormat="false" ht="12.75" hidden="false" customHeight="true" outlineLevel="0" collapsed="false">
      <c r="A55" s="27" t="s">
        <v>67</v>
      </c>
      <c r="B55" s="43"/>
      <c r="C55" s="43"/>
      <c r="D55" s="43"/>
      <c r="E55" s="43"/>
      <c r="F55" s="43"/>
      <c r="G55" s="43"/>
      <c r="H55" s="17" t="s">
        <v>74</v>
      </c>
      <c r="I55" s="44"/>
    </row>
    <row r="56" customFormat="false" ht="12.8" hidden="false" customHeight="false" outlineLevel="0" collapsed="false">
      <c r="A56" s="27" t="s">
        <v>78</v>
      </c>
      <c r="B56" s="27"/>
      <c r="C56" s="27"/>
      <c r="D56" s="27"/>
      <c r="E56" s="27"/>
      <c r="F56" s="27"/>
      <c r="G56" s="27"/>
      <c r="H56" s="27"/>
      <c r="I56" s="39" t="n">
        <f aca="false">TRUNC(SUM(I49:I55),2)</f>
        <v>490</v>
      </c>
    </row>
    <row r="57" customFormat="false" ht="12.8" hidden="false" customHeight="false" outlineLevel="0" collapsed="false">
      <c r="A57" s="42"/>
      <c r="B57" s="42"/>
      <c r="C57" s="42"/>
      <c r="D57" s="42"/>
      <c r="E57" s="42"/>
      <c r="F57" s="42"/>
      <c r="G57" s="42"/>
      <c r="H57" s="42"/>
      <c r="I57" s="42"/>
    </row>
    <row r="58" customFormat="false" ht="12.8" hidden="false" customHeight="false" outlineLevel="0" collapsed="false">
      <c r="A58" s="48" t="s">
        <v>79</v>
      </c>
      <c r="B58" s="48"/>
      <c r="C58" s="48"/>
      <c r="D58" s="48"/>
      <c r="E58" s="48"/>
      <c r="F58" s="48"/>
      <c r="G58" s="48"/>
      <c r="H58" s="48"/>
      <c r="I58" s="48"/>
    </row>
    <row r="59" customFormat="false" ht="12.8" hidden="false" customHeight="false" outlineLevel="0" collapsed="false">
      <c r="A59" s="27" t="s">
        <v>80</v>
      </c>
      <c r="B59" s="27"/>
      <c r="C59" s="27"/>
      <c r="D59" s="27"/>
      <c r="E59" s="27"/>
      <c r="F59" s="27"/>
      <c r="G59" s="27"/>
      <c r="H59" s="27"/>
      <c r="I59" s="27" t="s">
        <v>45</v>
      </c>
    </row>
    <row r="60" customFormat="false" ht="12.8" hidden="false" customHeight="false" outlineLevel="0" collapsed="false">
      <c r="A60" s="27" t="s">
        <v>81</v>
      </c>
      <c r="B60" s="17" t="s">
        <v>82</v>
      </c>
      <c r="C60" s="17"/>
      <c r="D60" s="17"/>
      <c r="E60" s="17"/>
      <c r="F60" s="17"/>
      <c r="G60" s="17"/>
      <c r="H60" s="17"/>
      <c r="I60" s="32" t="n">
        <f aca="false">I35</f>
        <v>308.32</v>
      </c>
    </row>
    <row r="61" customFormat="false" ht="12.8" hidden="false" customHeight="false" outlineLevel="0" collapsed="false">
      <c r="A61" s="27" t="s">
        <v>83</v>
      </c>
      <c r="B61" s="17" t="s">
        <v>84</v>
      </c>
      <c r="C61" s="17"/>
      <c r="D61" s="17"/>
      <c r="E61" s="17"/>
      <c r="F61" s="17"/>
      <c r="G61" s="17"/>
      <c r="H61" s="17"/>
      <c r="I61" s="32" t="n">
        <f aca="false">I46</f>
        <v>668.83</v>
      </c>
    </row>
    <row r="62" customFormat="false" ht="12.8" hidden="false" customHeight="false" outlineLevel="0" collapsed="false">
      <c r="A62" s="27" t="s">
        <v>85</v>
      </c>
      <c r="B62" s="17" t="s">
        <v>86</v>
      </c>
      <c r="C62" s="17"/>
      <c r="D62" s="17"/>
      <c r="E62" s="17"/>
      <c r="F62" s="17"/>
      <c r="G62" s="17"/>
      <c r="H62" s="17"/>
      <c r="I62" s="32" t="n">
        <f aca="false">I56</f>
        <v>490</v>
      </c>
    </row>
    <row r="63" customFormat="false" ht="12.8" hidden="false" customHeight="false" outlineLevel="0" collapsed="false">
      <c r="A63" s="27" t="s">
        <v>87</v>
      </c>
      <c r="B63" s="27"/>
      <c r="C63" s="27"/>
      <c r="D63" s="27"/>
      <c r="E63" s="27"/>
      <c r="F63" s="27"/>
      <c r="G63" s="27"/>
      <c r="H63" s="27"/>
      <c r="I63" s="39" t="n">
        <f aca="false">TRUNC(SUM(I60:I62),2)</f>
        <v>1467.15</v>
      </c>
    </row>
    <row r="64" customFormat="false" ht="12.8" hidden="false" customHeight="false" outlineLevel="0" collapsed="false">
      <c r="A64" s="49"/>
      <c r="B64" s="49"/>
      <c r="C64" s="49"/>
      <c r="D64" s="49"/>
      <c r="E64" s="49"/>
      <c r="F64" s="49"/>
      <c r="G64" s="49"/>
      <c r="H64" s="49"/>
      <c r="I64" s="49"/>
    </row>
    <row r="65" customFormat="false" ht="12.8" hidden="false" customHeight="false" outlineLevel="0" collapsed="false">
      <c r="A65" s="16" t="s">
        <v>88</v>
      </c>
      <c r="B65" s="16"/>
      <c r="C65" s="16"/>
      <c r="D65" s="16"/>
      <c r="E65" s="16"/>
      <c r="F65" s="16"/>
      <c r="G65" s="16"/>
      <c r="H65" s="16"/>
      <c r="I65" s="16"/>
    </row>
    <row r="66" customFormat="false" ht="12.8" hidden="false" customHeight="false" outlineLevel="0" collapsed="false">
      <c r="A66" s="27" t="n">
        <v>3</v>
      </c>
      <c r="B66" s="27" t="s">
        <v>89</v>
      </c>
      <c r="C66" s="27"/>
      <c r="D66" s="27"/>
      <c r="E66" s="27"/>
      <c r="F66" s="27"/>
      <c r="G66" s="27"/>
      <c r="H66" s="27" t="s">
        <v>44</v>
      </c>
      <c r="I66" s="27" t="s">
        <v>45</v>
      </c>
    </row>
    <row r="67" customFormat="false" ht="12.8" hidden="false" customHeight="false" outlineLevel="0" collapsed="false">
      <c r="A67" s="27" t="s">
        <v>20</v>
      </c>
      <c r="B67" s="18" t="s">
        <v>90</v>
      </c>
      <c r="C67" s="18"/>
      <c r="D67" s="18"/>
      <c r="E67" s="18"/>
      <c r="F67" s="18"/>
      <c r="G67" s="18"/>
      <c r="H67" s="50" t="n">
        <f aca="false">((1/12)*0.05)</f>
        <v>0.00416666666666667</v>
      </c>
      <c r="I67" s="32" t="n">
        <f aca="false">H67*$I$29</f>
        <v>6.28816666666667</v>
      </c>
    </row>
    <row r="68" customFormat="false" ht="12.8" hidden="false" customHeight="false" outlineLevel="0" collapsed="false">
      <c r="A68" s="27" t="s">
        <v>22</v>
      </c>
      <c r="B68" s="18" t="s">
        <v>91</v>
      </c>
      <c r="C68" s="18"/>
      <c r="D68" s="18"/>
      <c r="E68" s="18"/>
      <c r="F68" s="18"/>
      <c r="G68" s="18"/>
      <c r="H68" s="50" t="n">
        <f aca="false">H67*0.08</f>
        <v>0.000333333333333333</v>
      </c>
      <c r="I68" s="32" t="n">
        <f aca="false">H68*$I$29</f>
        <v>0.503053333333333</v>
      </c>
    </row>
    <row r="69" customFormat="false" ht="12.8" hidden="false" customHeight="false" outlineLevel="0" collapsed="false">
      <c r="A69" s="27" t="s">
        <v>25</v>
      </c>
      <c r="B69" s="18" t="s">
        <v>92</v>
      </c>
      <c r="C69" s="18"/>
      <c r="D69" s="18"/>
      <c r="E69" s="18"/>
      <c r="F69" s="18"/>
      <c r="G69" s="18"/>
      <c r="H69" s="50" t="n">
        <v>0.02</v>
      </c>
      <c r="I69" s="32" t="n">
        <f aca="false">H69*$I$29</f>
        <v>30.1832</v>
      </c>
    </row>
    <row r="70" customFormat="false" ht="12.8" hidden="false" customHeight="false" outlineLevel="0" collapsed="false">
      <c r="A70" s="27" t="s">
        <v>27</v>
      </c>
      <c r="B70" s="18" t="s">
        <v>93</v>
      </c>
      <c r="C70" s="18"/>
      <c r="D70" s="18"/>
      <c r="E70" s="18"/>
      <c r="F70" s="18"/>
      <c r="G70" s="18"/>
      <c r="H70" s="50" t="n">
        <v>0.0194</v>
      </c>
      <c r="I70" s="32" t="n">
        <f aca="false">H70*$I$29</f>
        <v>29.277704</v>
      </c>
    </row>
    <row r="71" customFormat="false" ht="12.8" hidden="false" customHeight="false" outlineLevel="0" collapsed="false">
      <c r="A71" s="27" t="s">
        <v>50</v>
      </c>
      <c r="B71" s="18" t="s">
        <v>94</v>
      </c>
      <c r="C71" s="18"/>
      <c r="D71" s="18"/>
      <c r="E71" s="18"/>
      <c r="F71" s="18"/>
      <c r="G71" s="18"/>
      <c r="H71" s="50" t="n">
        <f aca="false">H70*H46</f>
        <v>0.0071392</v>
      </c>
      <c r="I71" s="32" t="n">
        <f aca="false">H71*$I$29</f>
        <v>10.774195072</v>
      </c>
    </row>
    <row r="72" customFormat="false" ht="12.8" hidden="false" customHeight="false" outlineLevel="0" collapsed="false">
      <c r="A72" s="27" t="s">
        <v>52</v>
      </c>
      <c r="B72" s="18" t="s">
        <v>95</v>
      </c>
      <c r="C72" s="18"/>
      <c r="D72" s="18"/>
      <c r="E72" s="18"/>
      <c r="F72" s="18"/>
      <c r="G72" s="18"/>
      <c r="H72" s="50" t="n">
        <v>0.02</v>
      </c>
      <c r="I72" s="32" t="n">
        <f aca="false">H72*$I$29</f>
        <v>30.1832</v>
      </c>
    </row>
    <row r="73" customFormat="false" ht="12.8" hidden="false" customHeight="false" outlineLevel="0" collapsed="false">
      <c r="A73" s="27" t="s">
        <v>96</v>
      </c>
      <c r="B73" s="27"/>
      <c r="C73" s="27"/>
      <c r="D73" s="27"/>
      <c r="E73" s="27"/>
      <c r="F73" s="27"/>
      <c r="G73" s="27"/>
      <c r="H73" s="38" t="n">
        <f aca="false">TRUNC(SUM(H67:H72),4)</f>
        <v>0.071</v>
      </c>
      <c r="I73" s="39" t="n">
        <f aca="false">TRUNC(SUM(I67:I72),2)</f>
        <v>107.2</v>
      </c>
    </row>
    <row r="74" customFormat="false" ht="12.8" hidden="false" customHeight="false" outlineLevel="0" collapsed="false">
      <c r="A74" s="51"/>
      <c r="B74" s="51"/>
      <c r="C74" s="51"/>
      <c r="D74" s="51"/>
      <c r="E74" s="51"/>
      <c r="F74" s="51"/>
      <c r="G74" s="51"/>
      <c r="H74" s="51"/>
      <c r="I74" s="51"/>
    </row>
    <row r="75" customFormat="false" ht="12.8" hidden="false" customHeight="false" outlineLevel="0" collapsed="false">
      <c r="A75" s="16" t="s">
        <v>97</v>
      </c>
      <c r="B75" s="16"/>
      <c r="C75" s="16"/>
      <c r="D75" s="16"/>
      <c r="E75" s="16"/>
      <c r="F75" s="16"/>
      <c r="G75" s="16"/>
      <c r="H75" s="16"/>
      <c r="I75" s="16"/>
    </row>
    <row r="76" customFormat="false" ht="12.8" hidden="false" customHeight="false" outlineLevel="0" collapsed="false">
      <c r="A76" s="27" t="s">
        <v>98</v>
      </c>
      <c r="B76" s="27"/>
      <c r="C76" s="27"/>
      <c r="D76" s="27"/>
      <c r="E76" s="27"/>
      <c r="F76" s="27"/>
      <c r="G76" s="27"/>
      <c r="H76" s="27" t="s">
        <v>44</v>
      </c>
      <c r="I76" s="27" t="s">
        <v>45</v>
      </c>
    </row>
    <row r="77" customFormat="false" ht="12.8" hidden="false" customHeight="false" outlineLevel="0" collapsed="false">
      <c r="A77" s="27" t="s">
        <v>20</v>
      </c>
      <c r="B77" s="18" t="s">
        <v>99</v>
      </c>
      <c r="C77" s="18"/>
      <c r="D77" s="18"/>
      <c r="E77" s="18"/>
      <c r="F77" s="18"/>
      <c r="G77" s="18"/>
      <c r="H77" s="52"/>
      <c r="I77" s="53" t="n">
        <f aca="false">H77*$I$29</f>
        <v>0</v>
      </c>
    </row>
    <row r="78" customFormat="false" ht="12.8" hidden="false" customHeight="false" outlineLevel="0" collapsed="false">
      <c r="A78" s="27" t="s">
        <v>22</v>
      </c>
      <c r="B78" s="18" t="s">
        <v>100</v>
      </c>
      <c r="C78" s="18"/>
      <c r="D78" s="18"/>
      <c r="E78" s="18"/>
      <c r="F78" s="18"/>
      <c r="G78" s="18"/>
      <c r="H78" s="36" t="n">
        <f aca="false">2.96/30/12</f>
        <v>0.00822222222222222</v>
      </c>
      <c r="I78" s="32" t="n">
        <f aca="false">H78*$I$29</f>
        <v>12.4086488888889</v>
      </c>
    </row>
    <row r="79" customFormat="false" ht="12.8" hidden="false" customHeight="false" outlineLevel="0" collapsed="false">
      <c r="A79" s="27" t="s">
        <v>25</v>
      </c>
      <c r="B79" s="18" t="s">
        <v>101</v>
      </c>
      <c r="C79" s="18"/>
      <c r="D79" s="18"/>
      <c r="E79" s="18"/>
      <c r="F79" s="18"/>
      <c r="G79" s="18"/>
      <c r="H79" s="36" t="n">
        <f aca="false">5/30/12*0.015</f>
        <v>0.000208333333333333</v>
      </c>
      <c r="I79" s="32" t="n">
        <f aca="false">H79*$I$29</f>
        <v>0.314408333333333</v>
      </c>
    </row>
    <row r="80" customFormat="false" ht="12.8" hidden="false" customHeight="false" outlineLevel="0" collapsed="false">
      <c r="A80" s="27" t="s">
        <v>27</v>
      </c>
      <c r="B80" s="18" t="s">
        <v>102</v>
      </c>
      <c r="C80" s="18"/>
      <c r="D80" s="18"/>
      <c r="E80" s="18"/>
      <c r="F80" s="18"/>
      <c r="G80" s="18"/>
      <c r="H80" s="36" t="n">
        <f aca="false">15/30/12*0.0078</f>
        <v>0.000325</v>
      </c>
      <c r="I80" s="32" t="n">
        <f aca="false">H80*$I$29</f>
        <v>0.490477</v>
      </c>
    </row>
    <row r="81" customFormat="false" ht="12.8" hidden="false" customHeight="false" outlineLevel="0" collapsed="false">
      <c r="A81" s="27" t="s">
        <v>50</v>
      </c>
      <c r="B81" s="18" t="s">
        <v>103</v>
      </c>
      <c r="C81" s="18"/>
      <c r="D81" s="18"/>
      <c r="E81" s="18"/>
      <c r="F81" s="18"/>
      <c r="G81" s="18"/>
      <c r="H81" s="36" t="n">
        <f aca="false">4*0.4833*0.0032</f>
        <v>0.00618624</v>
      </c>
      <c r="I81" s="32" t="n">
        <f aca="false">H81*$I$29</f>
        <v>9.3360259584</v>
      </c>
    </row>
    <row r="82" customFormat="false" ht="12.8" hidden="false" customHeight="false" outlineLevel="0" collapsed="false">
      <c r="A82" s="27" t="s">
        <v>52</v>
      </c>
      <c r="B82" s="18" t="s">
        <v>104</v>
      </c>
      <c r="C82" s="18"/>
      <c r="D82" s="18"/>
      <c r="E82" s="18"/>
      <c r="F82" s="18"/>
      <c r="G82" s="18"/>
      <c r="H82" s="36"/>
      <c r="I82" s="32"/>
    </row>
    <row r="83" customFormat="false" ht="12.8" hidden="false" customHeight="false" outlineLevel="0" collapsed="false">
      <c r="A83" s="27" t="s">
        <v>105</v>
      </c>
      <c r="B83" s="27"/>
      <c r="C83" s="27"/>
      <c r="D83" s="27"/>
      <c r="E83" s="27"/>
      <c r="F83" s="27"/>
      <c r="G83" s="27"/>
      <c r="H83" s="38" t="n">
        <f aca="false">TRUNC(SUM(H77:H82),4)</f>
        <v>0.0149</v>
      </c>
      <c r="I83" s="39" t="n">
        <f aca="false">TRUNC(SUM(I77:I82),2)</f>
        <v>22.54</v>
      </c>
    </row>
    <row r="84" customFormat="false" ht="12.8" hidden="false" customHeight="false" outlineLevel="0" collapsed="false">
      <c r="A84" s="54"/>
      <c r="B84" s="54"/>
      <c r="C84" s="54"/>
      <c r="D84" s="54"/>
      <c r="E84" s="54"/>
      <c r="F84" s="54"/>
      <c r="G84" s="54"/>
      <c r="H84" s="54"/>
      <c r="I84" s="54"/>
    </row>
    <row r="85" customFormat="false" ht="12.8" hidden="false" customHeight="false" outlineLevel="0" collapsed="false">
      <c r="A85" s="27" t="s">
        <v>106</v>
      </c>
      <c r="B85" s="27"/>
      <c r="C85" s="27"/>
      <c r="D85" s="27"/>
      <c r="E85" s="27"/>
      <c r="F85" s="27"/>
      <c r="G85" s="27"/>
      <c r="H85" s="27" t="s">
        <v>44</v>
      </c>
      <c r="I85" s="27" t="s">
        <v>45</v>
      </c>
    </row>
    <row r="86" customFormat="false" ht="12.8" hidden="false" customHeight="false" outlineLevel="0" collapsed="false">
      <c r="A86" s="27" t="s">
        <v>20</v>
      </c>
      <c r="B86" s="18" t="s">
        <v>107</v>
      </c>
      <c r="C86" s="18"/>
      <c r="D86" s="18"/>
      <c r="E86" s="18"/>
      <c r="F86" s="18"/>
      <c r="G86" s="18"/>
      <c r="H86" s="36" t="n">
        <v>0</v>
      </c>
      <c r="I86" s="55" t="n">
        <f aca="false">$I$29*H86</f>
        <v>0</v>
      </c>
    </row>
    <row r="87" customFormat="false" ht="12.8" hidden="false" customHeight="false" outlineLevel="0" collapsed="false">
      <c r="A87" s="27" t="s">
        <v>108</v>
      </c>
      <c r="B87" s="27"/>
      <c r="C87" s="27"/>
      <c r="D87" s="27"/>
      <c r="E87" s="27"/>
      <c r="F87" s="27"/>
      <c r="G87" s="27"/>
      <c r="H87" s="38" t="n">
        <f aca="false">TRUNC(SUM(H86),4)</f>
        <v>0</v>
      </c>
      <c r="I87" s="39" t="n">
        <f aca="false">TRUNC(SUM(I86),2)</f>
        <v>0</v>
      </c>
    </row>
    <row r="88" customFormat="false" ht="12.8" hidden="false" customHeight="false" outlineLevel="0" collapsed="false">
      <c r="A88" s="56"/>
      <c r="B88" s="56"/>
      <c r="C88" s="56"/>
      <c r="D88" s="56"/>
      <c r="E88" s="56"/>
      <c r="F88" s="56"/>
      <c r="G88" s="56"/>
      <c r="H88" s="56"/>
      <c r="I88" s="56"/>
    </row>
    <row r="89" customFormat="false" ht="12.8" hidden="false" customHeight="false" outlineLevel="0" collapsed="false">
      <c r="A89" s="48" t="s">
        <v>109</v>
      </c>
      <c r="B89" s="48"/>
      <c r="C89" s="48"/>
      <c r="D89" s="48"/>
      <c r="E89" s="48"/>
      <c r="F89" s="48"/>
      <c r="G89" s="48"/>
      <c r="H89" s="48"/>
      <c r="I89" s="48"/>
    </row>
    <row r="90" customFormat="false" ht="12.8" hidden="false" customHeight="false" outlineLevel="0" collapsed="false">
      <c r="A90" s="27" t="s">
        <v>110</v>
      </c>
      <c r="B90" s="27"/>
      <c r="C90" s="27"/>
      <c r="D90" s="27"/>
      <c r="E90" s="27"/>
      <c r="F90" s="27"/>
      <c r="G90" s="27"/>
      <c r="H90" s="27"/>
      <c r="I90" s="27" t="s">
        <v>45</v>
      </c>
    </row>
    <row r="91" customFormat="false" ht="12.8" hidden="false" customHeight="false" outlineLevel="0" collapsed="false">
      <c r="A91" s="27" t="s">
        <v>111</v>
      </c>
      <c r="B91" s="17" t="s">
        <v>112</v>
      </c>
      <c r="C91" s="17"/>
      <c r="D91" s="17"/>
      <c r="E91" s="17"/>
      <c r="F91" s="17"/>
      <c r="G91" s="17"/>
      <c r="H91" s="17"/>
      <c r="I91" s="32" t="n">
        <f aca="false">I83</f>
        <v>22.54</v>
      </c>
    </row>
    <row r="92" customFormat="false" ht="12.8" hidden="false" customHeight="false" outlineLevel="0" collapsed="false">
      <c r="A92" s="27" t="s">
        <v>113</v>
      </c>
      <c r="B92" s="17" t="s">
        <v>114</v>
      </c>
      <c r="C92" s="17"/>
      <c r="D92" s="17"/>
      <c r="E92" s="17"/>
      <c r="F92" s="17"/>
      <c r="G92" s="17"/>
      <c r="H92" s="17"/>
      <c r="I92" s="32" t="n">
        <f aca="false">I87</f>
        <v>0</v>
      </c>
    </row>
    <row r="93" customFormat="false" ht="12.8" hidden="false" customHeight="false" outlineLevel="0" collapsed="false">
      <c r="A93" s="27" t="s">
        <v>115</v>
      </c>
      <c r="B93" s="27"/>
      <c r="C93" s="27"/>
      <c r="D93" s="27"/>
      <c r="E93" s="27"/>
      <c r="F93" s="27"/>
      <c r="G93" s="27"/>
      <c r="H93" s="27"/>
      <c r="I93" s="39" t="n">
        <f aca="false">TRUNC(SUM(I91:I92),2)</f>
        <v>22.54</v>
      </c>
    </row>
    <row r="94" customFormat="false" ht="12.8" hidden="false" customHeight="false" outlineLevel="0" collapsed="false">
      <c r="A94" s="49"/>
      <c r="B94" s="49"/>
      <c r="C94" s="49"/>
      <c r="D94" s="49"/>
      <c r="E94" s="49"/>
      <c r="F94" s="49"/>
      <c r="G94" s="49"/>
      <c r="H94" s="49"/>
      <c r="I94" s="49"/>
    </row>
    <row r="95" customFormat="false" ht="12.8" hidden="false" customHeight="false" outlineLevel="0" collapsed="false">
      <c r="A95" s="16" t="s">
        <v>116</v>
      </c>
      <c r="B95" s="16"/>
      <c r="C95" s="16"/>
      <c r="D95" s="16"/>
      <c r="E95" s="16"/>
      <c r="F95" s="16"/>
      <c r="G95" s="16"/>
      <c r="H95" s="16"/>
      <c r="I95" s="16"/>
    </row>
    <row r="96" customFormat="false" ht="12.8" hidden="false" customHeight="false" outlineLevel="0" collapsed="false">
      <c r="A96" s="27" t="n">
        <v>5</v>
      </c>
      <c r="B96" s="27" t="s">
        <v>117</v>
      </c>
      <c r="C96" s="27"/>
      <c r="D96" s="27"/>
      <c r="E96" s="27"/>
      <c r="F96" s="27"/>
      <c r="G96" s="27"/>
      <c r="H96" s="27"/>
      <c r="I96" s="27" t="s">
        <v>45</v>
      </c>
    </row>
    <row r="97" customFormat="false" ht="12.8" hidden="false" customHeight="false" outlineLevel="0" collapsed="false">
      <c r="A97" s="27" t="s">
        <v>20</v>
      </c>
      <c r="B97" s="57" t="s">
        <v>118</v>
      </c>
      <c r="C97" s="57"/>
      <c r="D97" s="57"/>
      <c r="E97" s="57"/>
      <c r="F97" s="57"/>
      <c r="G97" s="57"/>
      <c r="H97" s="17" t="s">
        <v>74</v>
      </c>
      <c r="I97" s="30" t="n">
        <f aca="false">Uniformes!N10</f>
        <v>8.89</v>
      </c>
    </row>
    <row r="98" customFormat="false" ht="12.8" hidden="false" customHeight="false" outlineLevel="0" collapsed="false">
      <c r="A98" s="27" t="s">
        <v>22</v>
      </c>
      <c r="B98" s="57" t="s">
        <v>119</v>
      </c>
      <c r="C98" s="57"/>
      <c r="D98" s="57"/>
      <c r="E98" s="57"/>
      <c r="F98" s="57"/>
      <c r="G98" s="57"/>
      <c r="H98" s="17" t="s">
        <v>74</v>
      </c>
      <c r="I98" s="30"/>
    </row>
    <row r="99" customFormat="false" ht="12.8" hidden="false" customHeight="false" outlineLevel="0" collapsed="false">
      <c r="A99" s="58" t="s">
        <v>25</v>
      </c>
      <c r="B99" s="43" t="s">
        <v>120</v>
      </c>
      <c r="C99" s="43"/>
      <c r="D99" s="43"/>
      <c r="E99" s="43"/>
      <c r="F99" s="43"/>
      <c r="G99" s="43"/>
      <c r="H99" s="17" t="s">
        <v>74</v>
      </c>
      <c r="I99" s="30" t="n">
        <f aca="false">EPIs!N28</f>
        <v>0</v>
      </c>
    </row>
    <row r="100" customFormat="false" ht="12.8" hidden="false" customHeight="false" outlineLevel="0" collapsed="false">
      <c r="A100" s="58" t="s">
        <v>27</v>
      </c>
      <c r="B100" s="57" t="s">
        <v>53</v>
      </c>
      <c r="C100" s="57"/>
      <c r="D100" s="57"/>
      <c r="E100" s="57"/>
      <c r="F100" s="57"/>
      <c r="G100" s="57"/>
      <c r="H100" s="17" t="s">
        <v>74</v>
      </c>
      <c r="I100" s="30"/>
    </row>
    <row r="101" customFormat="false" ht="12.8" hidden="false" customHeight="false" outlineLevel="0" collapsed="false">
      <c r="A101" s="27" t="s">
        <v>121</v>
      </c>
      <c r="B101" s="27"/>
      <c r="C101" s="27"/>
      <c r="D101" s="27"/>
      <c r="E101" s="27"/>
      <c r="F101" s="27"/>
      <c r="G101" s="27"/>
      <c r="H101" s="38" t="s">
        <v>74</v>
      </c>
      <c r="I101" s="39" t="n">
        <f aca="false">TRUNC(SUM(I97:I100),2)</f>
        <v>8.89</v>
      </c>
    </row>
    <row r="102" customFormat="false" ht="12.8" hidden="false" customHeight="false" outlineLevel="0" collapsed="false">
      <c r="A102" s="49"/>
      <c r="B102" s="49"/>
      <c r="C102" s="49"/>
      <c r="D102" s="49"/>
      <c r="E102" s="49"/>
      <c r="F102" s="49"/>
      <c r="G102" s="49"/>
      <c r="H102" s="49"/>
      <c r="I102" s="49"/>
    </row>
    <row r="103" customFormat="false" ht="12.8" hidden="false" customHeight="false" outlineLevel="0" collapsed="false">
      <c r="A103" s="16" t="s">
        <v>122</v>
      </c>
      <c r="B103" s="16"/>
      <c r="C103" s="16"/>
      <c r="D103" s="16"/>
      <c r="E103" s="16"/>
      <c r="F103" s="16"/>
      <c r="G103" s="16"/>
      <c r="H103" s="16"/>
      <c r="I103" s="16"/>
    </row>
    <row r="104" customFormat="false" ht="12.8" hidden="false" customHeight="false" outlineLevel="0" collapsed="false">
      <c r="A104" s="27" t="n">
        <v>6</v>
      </c>
      <c r="B104" s="27" t="s">
        <v>123</v>
      </c>
      <c r="C104" s="27"/>
      <c r="D104" s="27"/>
      <c r="E104" s="27"/>
      <c r="F104" s="27"/>
      <c r="G104" s="27"/>
      <c r="H104" s="27" t="s">
        <v>44</v>
      </c>
      <c r="I104" s="27" t="s">
        <v>45</v>
      </c>
    </row>
    <row r="105" customFormat="false" ht="12.8" hidden="false" customHeight="false" outlineLevel="0" collapsed="false">
      <c r="A105" s="27" t="s">
        <v>20</v>
      </c>
      <c r="B105" s="18" t="s">
        <v>124</v>
      </c>
      <c r="C105" s="18"/>
      <c r="D105" s="18"/>
      <c r="E105" s="18"/>
      <c r="F105" s="18"/>
      <c r="G105" s="18"/>
      <c r="H105" s="59" t="n">
        <v>0.03</v>
      </c>
      <c r="I105" s="32" t="n">
        <f aca="false">H105*(I101+I93+I73+I63+I29)</f>
        <v>93.4482</v>
      </c>
    </row>
    <row r="106" customFormat="false" ht="12.8" hidden="false" customHeight="false" outlineLevel="0" collapsed="false">
      <c r="A106" s="27" t="s">
        <v>22</v>
      </c>
      <c r="B106" s="18" t="s">
        <v>125</v>
      </c>
      <c r="C106" s="18"/>
      <c r="D106" s="18"/>
      <c r="E106" s="18"/>
      <c r="F106" s="18"/>
      <c r="G106" s="18"/>
      <c r="H106" s="60" t="n">
        <v>0.0679</v>
      </c>
      <c r="I106" s="32" t="n">
        <f aca="false">(I105+(I101+I93+I73+I63+I29))*H106</f>
        <v>217.84955878</v>
      </c>
    </row>
    <row r="107" customFormat="false" ht="12.8" hidden="false" customHeight="false" outlineLevel="0" collapsed="false">
      <c r="A107" s="27" t="s">
        <v>25</v>
      </c>
      <c r="B107" s="61" t="s">
        <v>126</v>
      </c>
      <c r="C107" s="61"/>
      <c r="D107" s="61"/>
      <c r="E107" s="61"/>
      <c r="F107" s="61"/>
      <c r="G107" s="61"/>
      <c r="H107" s="31"/>
      <c r="I107" s="62"/>
    </row>
    <row r="108" customFormat="false" ht="12.8" hidden="false" customHeight="false" outlineLevel="0" collapsed="false">
      <c r="A108" s="27" t="s">
        <v>127</v>
      </c>
      <c r="B108" s="18" t="s">
        <v>128</v>
      </c>
      <c r="C108" s="18"/>
      <c r="D108" s="18"/>
      <c r="E108" s="18"/>
      <c r="F108" s="18"/>
      <c r="G108" s="18"/>
      <c r="H108" s="63" t="n">
        <v>0.0165</v>
      </c>
      <c r="I108" s="32" t="n">
        <f aca="false">H108*$I$118</f>
        <v>63.69891</v>
      </c>
    </row>
    <row r="109" customFormat="false" ht="12.8" hidden="false" customHeight="false" outlineLevel="0" collapsed="false">
      <c r="A109" s="27" t="s">
        <v>129</v>
      </c>
      <c r="B109" s="18" t="s">
        <v>130</v>
      </c>
      <c r="C109" s="18"/>
      <c r="D109" s="18"/>
      <c r="E109" s="18"/>
      <c r="F109" s="18"/>
      <c r="G109" s="18"/>
      <c r="H109" s="64" t="n">
        <v>0.076</v>
      </c>
      <c r="I109" s="32" t="n">
        <f aca="false">H109*$I$118</f>
        <v>293.40104</v>
      </c>
    </row>
    <row r="110" customFormat="false" ht="12.8" hidden="false" customHeight="false" outlineLevel="0" collapsed="false">
      <c r="A110" s="27" t="s">
        <v>131</v>
      </c>
      <c r="B110" s="18" t="s">
        <v>132</v>
      </c>
      <c r="C110" s="18"/>
      <c r="D110" s="18"/>
      <c r="E110" s="18"/>
      <c r="F110" s="18"/>
      <c r="G110" s="18"/>
      <c r="H110" s="65" t="n">
        <v>0.02</v>
      </c>
      <c r="I110" s="32" t="n">
        <f aca="false">H110*$I$118</f>
        <v>77.2108</v>
      </c>
    </row>
    <row r="111" customFormat="false" ht="12.8" hidden="false" customHeight="false" outlineLevel="0" collapsed="false">
      <c r="A111" s="27" t="s">
        <v>133</v>
      </c>
      <c r="B111" s="27"/>
      <c r="C111" s="27"/>
      <c r="D111" s="27"/>
      <c r="E111" s="27"/>
      <c r="F111" s="27"/>
      <c r="G111" s="27"/>
      <c r="H111" s="66" t="n">
        <f aca="false">SUM(H105:H110)</f>
        <v>0.2104</v>
      </c>
      <c r="I111" s="39" t="n">
        <f aca="false">TRUNC(SUM(I105:I110),2)</f>
        <v>745.6</v>
      </c>
    </row>
    <row r="112" customFormat="false" ht="12.8" hidden="false" customHeight="false" outlineLevel="0" collapsed="false">
      <c r="A112" s="13"/>
      <c r="B112" s="22"/>
      <c r="C112" s="22"/>
      <c r="D112" s="22"/>
      <c r="E112" s="22"/>
      <c r="F112" s="22"/>
      <c r="G112" s="22"/>
      <c r="H112" s="22"/>
      <c r="I112" s="22"/>
    </row>
    <row r="113" customFormat="false" ht="12.8" hidden="false" customHeight="false" outlineLevel="0" collapsed="false">
      <c r="A113" s="67" t="s">
        <v>134</v>
      </c>
      <c r="B113" s="68" t="s">
        <v>135</v>
      </c>
      <c r="C113" s="68"/>
      <c r="D113" s="68"/>
      <c r="E113" s="68"/>
      <c r="F113" s="68"/>
      <c r="G113" s="68"/>
      <c r="H113" s="69" t="n">
        <f aca="false">TRUNC(H108+H109+H110,4)</f>
        <v>0.1125</v>
      </c>
      <c r="I113" s="70"/>
    </row>
    <row r="114" customFormat="false" ht="12.8" hidden="false" customHeight="false" outlineLevel="0" collapsed="false">
      <c r="A114" s="71"/>
      <c r="B114" s="72" t="n">
        <v>100</v>
      </c>
      <c r="C114" s="72"/>
      <c r="D114" s="72"/>
      <c r="E114" s="72"/>
      <c r="F114" s="72"/>
      <c r="G114" s="72"/>
      <c r="H114" s="73"/>
      <c r="I114" s="74"/>
    </row>
    <row r="115" customFormat="false" ht="12.8" hidden="false" customHeight="false" outlineLevel="0" collapsed="false">
      <c r="A115" s="75"/>
      <c r="B115" s="72"/>
      <c r="C115" s="72"/>
      <c r="D115" s="72"/>
      <c r="E115" s="72"/>
      <c r="F115" s="72"/>
      <c r="G115" s="72"/>
      <c r="H115" s="73"/>
      <c r="I115" s="74"/>
    </row>
    <row r="116" customFormat="false" ht="12.8" hidden="false" customHeight="false" outlineLevel="0" collapsed="false">
      <c r="A116" s="71" t="s">
        <v>136</v>
      </c>
      <c r="B116" s="72" t="s">
        <v>137</v>
      </c>
      <c r="C116" s="72"/>
      <c r="D116" s="72"/>
      <c r="E116" s="72"/>
      <c r="F116" s="72"/>
      <c r="G116" s="72"/>
      <c r="H116" s="73"/>
      <c r="I116" s="74" t="n">
        <f aca="false">TRUNC(I129+I105+I106,2)</f>
        <v>3426.23</v>
      </c>
    </row>
    <row r="117" customFormat="false" ht="12.8" hidden="false" customHeight="false" outlineLevel="0" collapsed="false">
      <c r="A117" s="71"/>
      <c r="B117" s="72"/>
      <c r="C117" s="72"/>
      <c r="D117" s="72"/>
      <c r="E117" s="72"/>
      <c r="F117" s="72"/>
      <c r="G117" s="72"/>
      <c r="H117" s="73"/>
      <c r="I117" s="74"/>
    </row>
    <row r="118" customFormat="false" ht="12.8" hidden="false" customHeight="false" outlineLevel="0" collapsed="false">
      <c r="A118" s="71" t="s">
        <v>138</v>
      </c>
      <c r="B118" s="72" t="s">
        <v>139</v>
      </c>
      <c r="C118" s="72"/>
      <c r="D118" s="72"/>
      <c r="E118" s="72"/>
      <c r="F118" s="72"/>
      <c r="G118" s="72"/>
      <c r="H118" s="73"/>
      <c r="I118" s="74" t="n">
        <f aca="false">TRUNC(I116/(1-H113),2)</f>
        <v>3860.54</v>
      </c>
    </row>
    <row r="119" customFormat="false" ht="12.8" hidden="false" customHeight="false" outlineLevel="0" collapsed="false">
      <c r="A119" s="71"/>
      <c r="B119" s="72"/>
      <c r="C119" s="72"/>
      <c r="D119" s="72"/>
      <c r="E119" s="72"/>
      <c r="F119" s="72"/>
      <c r="G119" s="72"/>
      <c r="H119" s="73"/>
      <c r="I119" s="74"/>
    </row>
    <row r="120" customFormat="false" ht="12.8" hidden="false" customHeight="false" outlineLevel="0" collapsed="false">
      <c r="A120" s="76"/>
      <c r="B120" s="77" t="s">
        <v>140</v>
      </c>
      <c r="C120" s="77"/>
      <c r="D120" s="77"/>
      <c r="E120" s="77"/>
      <c r="F120" s="77"/>
      <c r="G120" s="77"/>
      <c r="H120" s="78"/>
      <c r="I120" s="79" t="n">
        <f aca="false">TRUNC(I118-I116,2)</f>
        <v>434.31</v>
      </c>
    </row>
    <row r="121" customFormat="false" ht="12.8" hidden="false" customHeight="false" outlineLevel="0" collapsed="false">
      <c r="A121" s="13"/>
      <c r="B121" s="13"/>
      <c r="C121" s="13"/>
      <c r="D121" s="13"/>
      <c r="E121" s="13"/>
      <c r="F121" s="13"/>
      <c r="G121" s="13"/>
      <c r="H121" s="13"/>
      <c r="I121" s="80"/>
    </row>
    <row r="122" customFormat="false" ht="12.8" hidden="false" customHeight="false" outlineLevel="0" collapsed="false">
      <c r="A122" s="48" t="s">
        <v>141</v>
      </c>
      <c r="B122" s="48"/>
      <c r="C122" s="48"/>
      <c r="D122" s="48"/>
      <c r="E122" s="48"/>
      <c r="F122" s="48"/>
      <c r="G122" s="48"/>
      <c r="H122" s="48"/>
      <c r="I122" s="48"/>
    </row>
    <row r="123" customFormat="false" ht="12.8" hidden="false" customHeight="false" outlineLevel="0" collapsed="false">
      <c r="A123" s="27" t="s">
        <v>142</v>
      </c>
      <c r="B123" s="27"/>
      <c r="C123" s="27"/>
      <c r="D123" s="27"/>
      <c r="E123" s="27"/>
      <c r="F123" s="27"/>
      <c r="G123" s="27"/>
      <c r="H123" s="27"/>
      <c r="I123" s="27" t="s">
        <v>45</v>
      </c>
    </row>
    <row r="124" customFormat="false" ht="12.8" hidden="false" customHeight="false" outlineLevel="0" collapsed="false">
      <c r="A124" s="17" t="s">
        <v>20</v>
      </c>
      <c r="B124" s="81" t="str">
        <f aca="false">A21</f>
        <v>MÓDULO 1 - COMPOSIÇÃO DA REMUNERAÇÃO</v>
      </c>
      <c r="C124" s="81"/>
      <c r="D124" s="81"/>
      <c r="E124" s="81"/>
      <c r="F124" s="81"/>
      <c r="G124" s="81"/>
      <c r="H124" s="81"/>
      <c r="I124" s="32" t="n">
        <f aca="false">I29</f>
        <v>1509.16</v>
      </c>
    </row>
    <row r="125" customFormat="false" ht="12.8" hidden="false" customHeight="false" outlineLevel="0" collapsed="false">
      <c r="A125" s="17" t="s">
        <v>22</v>
      </c>
      <c r="B125" s="81" t="str">
        <f aca="false">A31</f>
        <v>MÓDULO 2 – ENCARGOS E BENEFÍCIOS ANUAIS, MENSAIS E DIÁRIOS</v>
      </c>
      <c r="C125" s="81"/>
      <c r="D125" s="81"/>
      <c r="E125" s="81"/>
      <c r="F125" s="81"/>
      <c r="G125" s="81"/>
      <c r="H125" s="81"/>
      <c r="I125" s="32" t="n">
        <f aca="false">I63</f>
        <v>1467.15</v>
      </c>
    </row>
    <row r="126" customFormat="false" ht="12.8" hidden="false" customHeight="false" outlineLevel="0" collapsed="false">
      <c r="A126" s="17" t="s">
        <v>25</v>
      </c>
      <c r="B126" s="81" t="str">
        <f aca="false">A65</f>
        <v>MÓDULO 3 – PROVISÃO PARA RESCISÃO</v>
      </c>
      <c r="C126" s="81"/>
      <c r="D126" s="81"/>
      <c r="E126" s="81"/>
      <c r="F126" s="81"/>
      <c r="G126" s="81"/>
      <c r="H126" s="81"/>
      <c r="I126" s="32" t="n">
        <f aca="false">I73</f>
        <v>107.2</v>
      </c>
    </row>
    <row r="127" customFormat="false" ht="12.8" hidden="false" customHeight="false" outlineLevel="0" collapsed="false">
      <c r="A127" s="17" t="s">
        <v>27</v>
      </c>
      <c r="B127" s="81" t="str">
        <f aca="false">A75</f>
        <v>MÓDULO 4 – CUSTO DE REPOSIÇÃO DO PROFISSIONAL AUSENTE</v>
      </c>
      <c r="C127" s="81"/>
      <c r="D127" s="81"/>
      <c r="E127" s="81"/>
      <c r="F127" s="81"/>
      <c r="G127" s="81"/>
      <c r="H127" s="81"/>
      <c r="I127" s="32" t="n">
        <f aca="false">I93</f>
        <v>22.54</v>
      </c>
    </row>
    <row r="128" customFormat="false" ht="12.8" hidden="false" customHeight="false" outlineLevel="0" collapsed="false">
      <c r="A128" s="17" t="s">
        <v>50</v>
      </c>
      <c r="B128" s="81" t="str">
        <f aca="false">A95</f>
        <v>MÓDULO 5 – INSUMOS DIVERSOS</v>
      </c>
      <c r="C128" s="81"/>
      <c r="D128" s="81"/>
      <c r="E128" s="81"/>
      <c r="F128" s="81"/>
      <c r="G128" s="81"/>
      <c r="H128" s="81"/>
      <c r="I128" s="32" t="n">
        <f aca="false">I101</f>
        <v>8.89</v>
      </c>
    </row>
    <row r="129" customFormat="false" ht="12.8" hidden="false" customHeight="false" outlineLevel="0" collapsed="false">
      <c r="A129" s="27"/>
      <c r="B129" s="27" t="s">
        <v>143</v>
      </c>
      <c r="C129" s="27"/>
      <c r="D129" s="27"/>
      <c r="E129" s="27"/>
      <c r="F129" s="27"/>
      <c r="G129" s="27"/>
      <c r="H129" s="27"/>
      <c r="I129" s="39" t="n">
        <f aca="false">TRUNC(SUM(I124:I128),2)</f>
        <v>3114.94</v>
      </c>
    </row>
    <row r="130" customFormat="false" ht="12.8" hidden="false" customHeight="false" outlineLevel="0" collapsed="false">
      <c r="A130" s="17" t="s">
        <v>52</v>
      </c>
      <c r="B130" s="81" t="str">
        <f aca="false">A103</f>
        <v>MÓDULO 6 – CUSTOS INDIRETOS, TRIBUTOS E LUCRO</v>
      </c>
      <c r="C130" s="81"/>
      <c r="D130" s="81"/>
      <c r="E130" s="81"/>
      <c r="F130" s="81"/>
      <c r="G130" s="81"/>
      <c r="H130" s="81"/>
      <c r="I130" s="55" t="n">
        <f aca="false">I111</f>
        <v>745.6</v>
      </c>
    </row>
    <row r="131" customFormat="false" ht="12.8" hidden="false" customHeight="false" outlineLevel="0" collapsed="false">
      <c r="A131" s="27" t="s">
        <v>144</v>
      </c>
      <c r="B131" s="27"/>
      <c r="C131" s="27"/>
      <c r="D131" s="27"/>
      <c r="E131" s="27"/>
      <c r="F131" s="27"/>
      <c r="G131" s="27"/>
      <c r="H131" s="27"/>
      <c r="I131" s="39" t="n">
        <f aca="false">TRUNC(SUM(I129:I130),2)</f>
        <v>3860.54</v>
      </c>
    </row>
    <row r="132" customFormat="false" ht="12.8" hidden="false" customHeight="false" outlineLevel="0" collapsed="false">
      <c r="I132" s="82"/>
    </row>
    <row r="133" customFormat="false" ht="12.8" hidden="true" customHeight="false" outlineLevel="0" collapsed="false">
      <c r="A133" s="13"/>
      <c r="B133" s="13" t="s">
        <v>151</v>
      </c>
      <c r="C133" s="13"/>
      <c r="D133" s="13"/>
      <c r="E133" s="13"/>
      <c r="F133" s="13"/>
      <c r="G133" s="13"/>
      <c r="H133" s="34"/>
      <c r="I133" s="34"/>
    </row>
    <row r="134" customFormat="false" ht="40.5" hidden="true" customHeight="true" outlineLevel="0" collapsed="false">
      <c r="A134" s="89" t="s">
        <v>152</v>
      </c>
      <c r="B134" s="89"/>
      <c r="C134" s="89" t="s">
        <v>153</v>
      </c>
      <c r="D134" s="89"/>
      <c r="E134" s="89" t="s">
        <v>154</v>
      </c>
      <c r="F134" s="89"/>
      <c r="G134" s="90" t="s">
        <v>155</v>
      </c>
      <c r="H134" s="89" t="s">
        <v>156</v>
      </c>
      <c r="I134" s="91" t="s">
        <v>45</v>
      </c>
    </row>
    <row r="135" customFormat="false" ht="12.8" hidden="true" customHeight="false" outlineLevel="0" collapsed="false">
      <c r="A135" s="92" t="s">
        <v>157</v>
      </c>
      <c r="B135" s="92"/>
      <c r="C135" s="93" t="s">
        <v>158</v>
      </c>
      <c r="D135" s="93"/>
      <c r="E135" s="94"/>
      <c r="F135" s="94"/>
      <c r="G135" s="95" t="s">
        <v>158</v>
      </c>
      <c r="H135" s="96"/>
      <c r="I135" s="97" t="n">
        <v>0</v>
      </c>
    </row>
    <row r="136" customFormat="false" ht="12.8" hidden="true" customHeight="false" outlineLevel="0" collapsed="false">
      <c r="A136" s="98" t="s">
        <v>159</v>
      </c>
      <c r="B136" s="98"/>
      <c r="C136" s="99" t="s">
        <v>158</v>
      </c>
      <c r="D136" s="99"/>
      <c r="E136" s="100"/>
      <c r="F136" s="100"/>
      <c r="G136" s="101" t="s">
        <v>158</v>
      </c>
      <c r="H136" s="102"/>
      <c r="I136" s="103" t="n">
        <v>0</v>
      </c>
    </row>
    <row r="137" customFormat="false" ht="12.8" hidden="true" customHeight="false" outlineLevel="0" collapsed="false">
      <c r="A137" s="98" t="s">
        <v>160</v>
      </c>
      <c r="B137" s="98"/>
      <c r="C137" s="99" t="s">
        <v>158</v>
      </c>
      <c r="D137" s="99"/>
      <c r="E137" s="100"/>
      <c r="F137" s="100"/>
      <c r="G137" s="101" t="s">
        <v>158</v>
      </c>
      <c r="H137" s="102"/>
      <c r="I137" s="103" t="n">
        <v>0</v>
      </c>
    </row>
    <row r="138" customFormat="false" ht="12.8" hidden="true" customHeight="false" outlineLevel="0" collapsed="false">
      <c r="A138" s="98" t="s">
        <v>161</v>
      </c>
      <c r="B138" s="98"/>
      <c r="C138" s="99" t="s">
        <v>158</v>
      </c>
      <c r="D138" s="99"/>
      <c r="E138" s="100"/>
      <c r="F138" s="100"/>
      <c r="G138" s="101" t="s">
        <v>158</v>
      </c>
      <c r="H138" s="102"/>
      <c r="I138" s="103" t="n">
        <v>0</v>
      </c>
    </row>
    <row r="139" customFormat="false" ht="12.8" hidden="true" customHeight="false" outlineLevel="0" collapsed="false">
      <c r="A139" s="104"/>
      <c r="B139" s="104"/>
      <c r="C139" s="100"/>
      <c r="D139" s="100"/>
      <c r="E139" s="100"/>
      <c r="F139" s="100"/>
      <c r="G139" s="105"/>
      <c r="H139" s="106"/>
      <c r="I139" s="103"/>
    </row>
    <row r="140" customFormat="false" ht="12.8" hidden="true" customHeight="false" outlineLevel="0" collapsed="false">
      <c r="A140" s="107"/>
      <c r="B140" s="107"/>
      <c r="C140" s="108"/>
      <c r="D140" s="108"/>
      <c r="E140" s="108"/>
      <c r="F140" s="108"/>
      <c r="G140" s="109"/>
      <c r="H140" s="110"/>
      <c r="I140" s="111"/>
    </row>
    <row r="141" customFormat="false" ht="12.8" hidden="true" customHeight="false" outlineLevel="0" collapsed="false">
      <c r="A141" s="112" t="s">
        <v>162</v>
      </c>
      <c r="B141" s="112"/>
      <c r="C141" s="112"/>
      <c r="D141" s="112"/>
      <c r="E141" s="112"/>
      <c r="F141" s="112"/>
      <c r="G141" s="112"/>
      <c r="H141" s="112"/>
      <c r="I141" s="113" t="n">
        <f aca="false">SUM(I139:I140)</f>
        <v>0</v>
      </c>
    </row>
    <row r="142" customFormat="false" ht="12.8" hidden="true" customHeight="false" outlineLevel="0" collapsed="false"/>
    <row r="143" customFormat="false" ht="12.8" hidden="true" customHeight="false" outlineLevel="0" collapsed="false">
      <c r="A143" s="13" t="s">
        <v>163</v>
      </c>
      <c r="B143" s="13" t="s">
        <v>164</v>
      </c>
      <c r="C143" s="13"/>
      <c r="D143" s="13"/>
      <c r="E143" s="13"/>
      <c r="F143" s="13"/>
      <c r="G143" s="13"/>
      <c r="H143" s="34"/>
      <c r="I143" s="34"/>
    </row>
    <row r="144" customFormat="false" ht="12.8" hidden="true" customHeight="false" outlineLevel="0" collapsed="false">
      <c r="A144" s="91" t="s">
        <v>165</v>
      </c>
      <c r="B144" s="91"/>
      <c r="C144" s="91"/>
      <c r="D144" s="91"/>
      <c r="E144" s="91"/>
      <c r="F144" s="91"/>
      <c r="G144" s="91"/>
      <c r="H144" s="91"/>
      <c r="I144" s="91"/>
    </row>
    <row r="145" customFormat="false" ht="12.8" hidden="true" customHeight="false" outlineLevel="0" collapsed="false">
      <c r="A145" s="114"/>
      <c r="B145" s="115" t="s">
        <v>166</v>
      </c>
      <c r="C145" s="115"/>
      <c r="D145" s="115"/>
      <c r="E145" s="115"/>
      <c r="F145" s="115"/>
      <c r="G145" s="115"/>
      <c r="H145" s="115"/>
      <c r="I145" s="91" t="s">
        <v>45</v>
      </c>
    </row>
    <row r="146" customFormat="false" ht="12.8" hidden="true" customHeight="false" outlineLevel="0" collapsed="false">
      <c r="A146" s="116" t="s">
        <v>20</v>
      </c>
      <c r="B146" s="117" t="s">
        <v>167</v>
      </c>
      <c r="C146" s="117"/>
      <c r="D146" s="117"/>
      <c r="E146" s="117"/>
      <c r="F146" s="117"/>
      <c r="G146" s="117"/>
      <c r="H146" s="117"/>
      <c r="I146" s="118" t="n">
        <f aca="false">I108</f>
        <v>63.69891</v>
      </c>
    </row>
    <row r="147" customFormat="false" ht="12.8" hidden="true" customHeight="false" outlineLevel="0" collapsed="false">
      <c r="A147" s="119" t="s">
        <v>22</v>
      </c>
      <c r="B147" s="81" t="s">
        <v>168</v>
      </c>
      <c r="C147" s="81"/>
      <c r="D147" s="81"/>
      <c r="E147" s="81"/>
      <c r="F147" s="81"/>
      <c r="G147" s="81"/>
      <c r="H147" s="81"/>
      <c r="I147" s="120" t="e">
        <f aca="false">#REF!</f>
        <v>#REF!</v>
      </c>
    </row>
    <row r="148" customFormat="false" ht="12.8" hidden="true" customHeight="false" outlineLevel="0" collapsed="false">
      <c r="A148" s="119" t="s">
        <v>25</v>
      </c>
      <c r="B148" s="121" t="s">
        <v>169</v>
      </c>
      <c r="C148" s="121"/>
      <c r="D148" s="121"/>
      <c r="E148" s="121"/>
      <c r="F148" s="121"/>
      <c r="G148" s="121"/>
      <c r="H148" s="121"/>
      <c r="I148" s="120" t="n">
        <f aca="false">I111</f>
        <v>745.6</v>
      </c>
    </row>
    <row r="149" customFormat="false" ht="12.8" hidden="true" customHeight="false" outlineLevel="0" collapsed="false">
      <c r="A149" s="114" t="s">
        <v>170</v>
      </c>
      <c r="B149" s="114"/>
      <c r="C149" s="114"/>
      <c r="D149" s="114"/>
      <c r="E149" s="114"/>
      <c r="F149" s="114"/>
      <c r="G149" s="114"/>
      <c r="H149" s="114"/>
      <c r="I149" s="113" t="e">
        <f aca="false">SUM(I146:I148)</f>
        <v>#REF!</v>
      </c>
    </row>
    <row r="150" customFormat="false" ht="12.8" hidden="true" customHeight="false" outlineLevel="0" collapsed="false">
      <c r="A150" s="13" t="s">
        <v>171</v>
      </c>
      <c r="B150" s="0" t="s">
        <v>172</v>
      </c>
    </row>
    <row r="151" customFormat="false" ht="12.8" hidden="true" customHeight="false" outlineLevel="0" collapsed="false"/>
    <row r="152" customFormat="false" ht="12.8" hidden="true" customHeight="false" outlineLevel="0" collapsed="false"/>
    <row r="153" customFormat="false" ht="12.8" hidden="false" customHeight="false" outlineLevel="0" collapsed="false">
      <c r="A153" s="83" t="s">
        <v>145</v>
      </c>
      <c r="B153" s="83" t="n">
        <f aca="false">I131/I23</f>
        <v>2.55807204007527</v>
      </c>
      <c r="C153" s="84"/>
    </row>
    <row r="154" customFormat="false" ht="12.8" hidden="false" customHeight="false" outlineLevel="0" collapsed="false">
      <c r="A154" s="85"/>
      <c r="B154" s="83"/>
      <c r="C154" s="84"/>
      <c r="E154" s="86"/>
    </row>
    <row r="155" customFormat="false" ht="12.8" hidden="false" customHeight="false" outlineLevel="0" collapsed="false">
      <c r="A155" s="83" t="s">
        <v>146</v>
      </c>
      <c r="B155" s="83"/>
      <c r="C155" s="85" t="n">
        <f aca="false">E12*'Aux Agr IV'!I131</f>
        <v>19302.7</v>
      </c>
    </row>
    <row r="156" customFormat="false" ht="12.8" hidden="false" customHeight="false" outlineLevel="0" collapsed="false">
      <c r="A156" s="83" t="s">
        <v>147</v>
      </c>
      <c r="B156" s="83"/>
      <c r="C156" s="85" t="n">
        <f aca="false">H8*C155</f>
        <v>231632.4</v>
      </c>
      <c r="E156" s="87"/>
    </row>
    <row r="157" customFormat="false" ht="12.8" hidden="false" customHeight="false" outlineLevel="0" collapsed="false">
      <c r="A157" s="86"/>
      <c r="E157" s="88"/>
    </row>
    <row r="158" customFormat="false" ht="12.8" hidden="false" customHeight="false" outlineLevel="0" collapsed="false">
      <c r="A158" s="86"/>
    </row>
  </sheetData>
  <mergeCells count="164">
    <mergeCell ref="A1:I1"/>
    <mergeCell ref="A2:I2"/>
    <mergeCell ref="A4:I4"/>
    <mergeCell ref="B5:G5"/>
    <mergeCell ref="H5:I5"/>
    <mergeCell ref="B6:G6"/>
    <mergeCell ref="H6:I6"/>
    <mergeCell ref="B7:G7"/>
    <mergeCell ref="H7:I7"/>
    <mergeCell ref="B8:G8"/>
    <mergeCell ref="H8:I8"/>
    <mergeCell ref="A10:I10"/>
    <mergeCell ref="A11:B11"/>
    <mergeCell ref="C11:D11"/>
    <mergeCell ref="E11:I11"/>
    <mergeCell ref="A12:B12"/>
    <mergeCell ref="C12:D12"/>
    <mergeCell ref="E12:I12"/>
    <mergeCell ref="A14:I14"/>
    <mergeCell ref="B15:G15"/>
    <mergeCell ref="H15:I15"/>
    <mergeCell ref="B16:G16"/>
    <mergeCell ref="H16:I16"/>
    <mergeCell ref="B17:G17"/>
    <mergeCell ref="H17:I17"/>
    <mergeCell ref="B18:G18"/>
    <mergeCell ref="H18:I18"/>
    <mergeCell ref="B19:G19"/>
    <mergeCell ref="H19:I19"/>
    <mergeCell ref="A20:I20"/>
    <mergeCell ref="A21:I21"/>
    <mergeCell ref="B22:G22"/>
    <mergeCell ref="B23:G23"/>
    <mergeCell ref="B24:G24"/>
    <mergeCell ref="B25:G25"/>
    <mergeCell ref="B26:G26"/>
    <mergeCell ref="B27:G27"/>
    <mergeCell ref="B28:G28"/>
    <mergeCell ref="A29:H29"/>
    <mergeCell ref="A31:I31"/>
    <mergeCell ref="A32:G32"/>
    <mergeCell ref="B33:G33"/>
    <mergeCell ref="B34:G34"/>
    <mergeCell ref="A35:G35"/>
    <mergeCell ref="A36:I36"/>
    <mergeCell ref="A37:G37"/>
    <mergeCell ref="B38:G38"/>
    <mergeCell ref="B39:G39"/>
    <mergeCell ref="B40:G40"/>
    <mergeCell ref="B41:G41"/>
    <mergeCell ref="B42:G42"/>
    <mergeCell ref="B43:G43"/>
    <mergeCell ref="B44:G44"/>
    <mergeCell ref="B45:G45"/>
    <mergeCell ref="A46:G46"/>
    <mergeCell ref="A47:I47"/>
    <mergeCell ref="A48:G48"/>
    <mergeCell ref="B49:G49"/>
    <mergeCell ref="B50:G50"/>
    <mergeCell ref="B52:G52"/>
    <mergeCell ref="B54:G54"/>
    <mergeCell ref="B55:G55"/>
    <mergeCell ref="A56:H56"/>
    <mergeCell ref="A57:I57"/>
    <mergeCell ref="A58:I58"/>
    <mergeCell ref="A59:H59"/>
    <mergeCell ref="B60:H60"/>
    <mergeCell ref="B61:H61"/>
    <mergeCell ref="B62:H62"/>
    <mergeCell ref="A63:H63"/>
    <mergeCell ref="A64:I64"/>
    <mergeCell ref="A65:I65"/>
    <mergeCell ref="B66:G66"/>
    <mergeCell ref="B67:G67"/>
    <mergeCell ref="B68:G68"/>
    <mergeCell ref="B69:G69"/>
    <mergeCell ref="B70:G70"/>
    <mergeCell ref="B71:G71"/>
    <mergeCell ref="B72:G72"/>
    <mergeCell ref="A73:G73"/>
    <mergeCell ref="A74:I74"/>
    <mergeCell ref="A75:I75"/>
    <mergeCell ref="A76:G76"/>
    <mergeCell ref="B77:G77"/>
    <mergeCell ref="B78:G78"/>
    <mergeCell ref="B79:G79"/>
    <mergeCell ref="B80:G80"/>
    <mergeCell ref="B81:G81"/>
    <mergeCell ref="B82:G82"/>
    <mergeCell ref="A83:G83"/>
    <mergeCell ref="A84:I84"/>
    <mergeCell ref="A85:G85"/>
    <mergeCell ref="B86:G86"/>
    <mergeCell ref="A87:G87"/>
    <mergeCell ref="A88:I88"/>
    <mergeCell ref="A89:I89"/>
    <mergeCell ref="A90:H90"/>
    <mergeCell ref="B91:H91"/>
    <mergeCell ref="B92:H92"/>
    <mergeCell ref="A93:H93"/>
    <mergeCell ref="A94:I94"/>
    <mergeCell ref="A95:I95"/>
    <mergeCell ref="B96:G96"/>
    <mergeCell ref="B97:G97"/>
    <mergeCell ref="B98:G98"/>
    <mergeCell ref="B99:G99"/>
    <mergeCell ref="B100:G100"/>
    <mergeCell ref="A101:G101"/>
    <mergeCell ref="A102:I102"/>
    <mergeCell ref="A103:I103"/>
    <mergeCell ref="B104:G104"/>
    <mergeCell ref="B105:G105"/>
    <mergeCell ref="B106:G106"/>
    <mergeCell ref="B107:G107"/>
    <mergeCell ref="B108:G108"/>
    <mergeCell ref="B109:G109"/>
    <mergeCell ref="B110:G110"/>
    <mergeCell ref="A111:G111"/>
    <mergeCell ref="B112:I112"/>
    <mergeCell ref="B113:G113"/>
    <mergeCell ref="B114:G114"/>
    <mergeCell ref="B116:G116"/>
    <mergeCell ref="B118:G118"/>
    <mergeCell ref="B120:G120"/>
    <mergeCell ref="A122:I122"/>
    <mergeCell ref="A123:H123"/>
    <mergeCell ref="B124:H124"/>
    <mergeCell ref="B125:H125"/>
    <mergeCell ref="B126:H126"/>
    <mergeCell ref="B127:H127"/>
    <mergeCell ref="B128:H128"/>
    <mergeCell ref="B129:H129"/>
    <mergeCell ref="B130:H130"/>
    <mergeCell ref="A131:H131"/>
    <mergeCell ref="B133:G133"/>
    <mergeCell ref="A134:B134"/>
    <mergeCell ref="C134:D134"/>
    <mergeCell ref="E134:F134"/>
    <mergeCell ref="A135:B135"/>
    <mergeCell ref="C135:D135"/>
    <mergeCell ref="E135:F135"/>
    <mergeCell ref="A136:B136"/>
    <mergeCell ref="C136:D136"/>
    <mergeCell ref="E136:F136"/>
    <mergeCell ref="A137:B137"/>
    <mergeCell ref="C137:D137"/>
    <mergeCell ref="E137:F137"/>
    <mergeCell ref="A138:B138"/>
    <mergeCell ref="C138:D138"/>
    <mergeCell ref="E138:F138"/>
    <mergeCell ref="A139:B139"/>
    <mergeCell ref="C139:D139"/>
    <mergeCell ref="E139:F139"/>
    <mergeCell ref="A140:B140"/>
    <mergeCell ref="C140:D140"/>
    <mergeCell ref="E140:F140"/>
    <mergeCell ref="A141:H141"/>
    <mergeCell ref="B143:G143"/>
    <mergeCell ref="A144:I144"/>
    <mergeCell ref="B145:H145"/>
    <mergeCell ref="B146:H146"/>
    <mergeCell ref="B147:H147"/>
    <mergeCell ref="B148:H148"/>
    <mergeCell ref="A149:H149"/>
  </mergeCells>
  <printOptions headings="false" gridLines="false" gridLinesSet="true" horizontalCentered="false" verticalCentered="false"/>
  <pageMargins left="0.393055555555556" right="0.196527777777778" top="0.590277777777778" bottom="0.393055555555556"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N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5" activeCellId="0" sqref="C15"/>
    </sheetView>
  </sheetViews>
  <sheetFormatPr defaultColWidth="8.70703125" defaultRowHeight="12.8" zeroHeight="false" outlineLevelRow="0" outlineLevelCol="0"/>
  <cols>
    <col collapsed="false" customWidth="true" hidden="false" outlineLevel="0" max="1" min="1" style="0" width="4.71"/>
    <col collapsed="false" customWidth="true" hidden="false" outlineLevel="0" max="2" min="2" style="124" width="13.7"/>
    <col collapsed="false" customWidth="true" hidden="false" outlineLevel="0" max="3" min="3" style="124" width="75"/>
    <col collapsed="false" customWidth="true" hidden="false" outlineLevel="0" max="4" min="4" style="0" width="6.15"/>
    <col collapsed="false" customWidth="true" hidden="false" outlineLevel="0" max="6" min="6" style="0" width="7"/>
    <col collapsed="false" customWidth="true" hidden="false" outlineLevel="0" max="7" min="7" style="125" width="8.57"/>
    <col collapsed="false" customWidth="true" hidden="false" outlineLevel="0" max="8" min="8" style="0" width="12.14"/>
    <col collapsed="false" customWidth="true" hidden="false" outlineLevel="0" max="9" min="9" style="0" width="13.7"/>
    <col collapsed="false" customWidth="true" hidden="false" outlineLevel="0" max="10" min="10" style="0" width="12.86"/>
    <col collapsed="false" customWidth="true" hidden="false" outlineLevel="0" max="11" min="11" style="0" width="12.14"/>
    <col collapsed="false" customWidth="true" hidden="false" outlineLevel="0" max="12" min="12" style="0" width="12.42"/>
    <col collapsed="false" customWidth="true" hidden="false" outlineLevel="0" max="14" min="13" style="0" width="11.86"/>
    <col collapsed="false" customWidth="true" hidden="false" outlineLevel="0" max="15" min="15" style="0" width="3.14"/>
    <col collapsed="false" customWidth="true" hidden="false" outlineLevel="0" max="1024" min="1021" style="0" width="11.52"/>
  </cols>
  <sheetData>
    <row r="2" customFormat="false" ht="19.4" hidden="false" customHeight="false" outlineLevel="0" collapsed="false">
      <c r="A2" s="126" t="s">
        <v>184</v>
      </c>
      <c r="B2" s="127" t="s">
        <v>185</v>
      </c>
      <c r="C2" s="127" t="s">
        <v>186</v>
      </c>
      <c r="D2" s="127" t="s">
        <v>187</v>
      </c>
      <c r="E2" s="127" t="s">
        <v>188</v>
      </c>
      <c r="F2" s="127" t="s">
        <v>189</v>
      </c>
      <c r="G2" s="127" t="s">
        <v>190</v>
      </c>
      <c r="H2" s="128" t="s">
        <v>8</v>
      </c>
      <c r="I2" s="128" t="s">
        <v>10</v>
      </c>
      <c r="J2" s="128" t="s">
        <v>12</v>
      </c>
      <c r="K2" s="128" t="s">
        <v>191</v>
      </c>
      <c r="L2" s="128" t="s">
        <v>192</v>
      </c>
      <c r="M2" s="128" t="s">
        <v>193</v>
      </c>
      <c r="N2" s="128" t="s">
        <v>194</v>
      </c>
    </row>
    <row r="3" customFormat="false" ht="19.4" hidden="false" customHeight="false" outlineLevel="0" collapsed="false">
      <c r="A3" s="129" t="n">
        <v>1</v>
      </c>
      <c r="B3" s="130" t="s">
        <v>195</v>
      </c>
      <c r="C3" s="130" t="s">
        <v>196</v>
      </c>
      <c r="D3" s="131" t="s">
        <v>197</v>
      </c>
      <c r="E3" s="131" t="s">
        <v>198</v>
      </c>
      <c r="F3" s="131" t="n">
        <v>234470</v>
      </c>
      <c r="G3" s="132" t="n">
        <v>37.78</v>
      </c>
      <c r="H3" s="131" t="n">
        <v>4</v>
      </c>
      <c r="I3" s="131" t="n">
        <v>4</v>
      </c>
      <c r="J3" s="131" t="n">
        <v>4</v>
      </c>
      <c r="K3" s="133" t="n">
        <v>4</v>
      </c>
      <c r="L3" s="131" t="n">
        <v>4</v>
      </c>
      <c r="M3" s="131" t="n">
        <v>0</v>
      </c>
      <c r="N3" s="131" t="n">
        <v>0</v>
      </c>
    </row>
    <row r="4" customFormat="false" ht="28.35" hidden="false" customHeight="false" outlineLevel="0" collapsed="false">
      <c r="A4" s="134" t="n">
        <v>2</v>
      </c>
      <c r="B4" s="130" t="s">
        <v>199</v>
      </c>
      <c r="C4" s="130" t="s">
        <v>200</v>
      </c>
      <c r="D4" s="131" t="s">
        <v>197</v>
      </c>
      <c r="E4" s="131" t="s">
        <v>198</v>
      </c>
      <c r="F4" s="135" t="n">
        <v>358200</v>
      </c>
      <c r="G4" s="132" t="n">
        <v>55.43</v>
      </c>
      <c r="H4" s="131" t="n">
        <v>4</v>
      </c>
      <c r="I4" s="131" t="n">
        <v>4</v>
      </c>
      <c r="J4" s="131" t="n">
        <v>4</v>
      </c>
      <c r="K4" s="133" t="n">
        <v>4</v>
      </c>
      <c r="L4" s="131" t="n">
        <v>4</v>
      </c>
      <c r="M4" s="131" t="n">
        <v>0</v>
      </c>
      <c r="N4" s="131" t="n">
        <v>0</v>
      </c>
    </row>
    <row r="5" customFormat="false" ht="19.4" hidden="false" customHeight="false" outlineLevel="0" collapsed="false">
      <c r="A5" s="134" t="n">
        <v>3</v>
      </c>
      <c r="B5" s="130" t="s">
        <v>201</v>
      </c>
      <c r="C5" s="130" t="s">
        <v>202</v>
      </c>
      <c r="D5" s="131" t="s">
        <v>187</v>
      </c>
      <c r="E5" s="131" t="s">
        <v>198</v>
      </c>
      <c r="F5" s="136" t="n">
        <v>141267</v>
      </c>
      <c r="G5" s="132" t="n">
        <v>50.52</v>
      </c>
      <c r="H5" s="131" t="n">
        <v>6</v>
      </c>
      <c r="I5" s="131" t="n">
        <v>6</v>
      </c>
      <c r="J5" s="131" t="n">
        <v>6</v>
      </c>
      <c r="K5" s="133" t="n">
        <v>6</v>
      </c>
      <c r="L5" s="131" t="n">
        <v>6</v>
      </c>
      <c r="M5" s="131" t="n">
        <v>0</v>
      </c>
      <c r="N5" s="131" t="n">
        <v>0</v>
      </c>
    </row>
    <row r="6" customFormat="false" ht="28.35" hidden="false" customHeight="false" outlineLevel="0" collapsed="false">
      <c r="A6" s="134" t="n">
        <v>4</v>
      </c>
      <c r="B6" s="130" t="s">
        <v>203</v>
      </c>
      <c r="C6" s="137" t="s">
        <v>204</v>
      </c>
      <c r="D6" s="131" t="s">
        <v>187</v>
      </c>
      <c r="E6" s="131" t="s">
        <v>198</v>
      </c>
      <c r="F6" s="136" t="n">
        <v>394851</v>
      </c>
      <c r="G6" s="132" t="n">
        <v>26.67</v>
      </c>
      <c r="H6" s="131" t="n">
        <v>6</v>
      </c>
      <c r="I6" s="131" t="n">
        <v>6</v>
      </c>
      <c r="J6" s="131" t="n">
        <v>6</v>
      </c>
      <c r="K6" s="133" t="n">
        <v>6</v>
      </c>
      <c r="L6" s="131" t="n">
        <v>6</v>
      </c>
      <c r="M6" s="131" t="n">
        <v>4</v>
      </c>
      <c r="N6" s="131" t="n">
        <v>4</v>
      </c>
    </row>
    <row r="7" customFormat="false" ht="28.35" hidden="false" customHeight="false" outlineLevel="0" collapsed="false">
      <c r="A7" s="134" t="n">
        <v>5</v>
      </c>
      <c r="B7" s="130" t="s">
        <v>205</v>
      </c>
      <c r="C7" s="137" t="s">
        <v>206</v>
      </c>
      <c r="D7" s="131" t="s">
        <v>187</v>
      </c>
      <c r="E7" s="131" t="s">
        <v>198</v>
      </c>
      <c r="F7" s="136" t="n">
        <v>246643</v>
      </c>
      <c r="G7" s="132" t="n">
        <v>52.55</v>
      </c>
      <c r="H7" s="131" t="n">
        <v>6</v>
      </c>
      <c r="I7" s="131" t="n">
        <v>6</v>
      </c>
      <c r="J7" s="131" t="n">
        <v>6</v>
      </c>
      <c r="K7" s="133" t="n">
        <v>6</v>
      </c>
      <c r="L7" s="131" t="n">
        <v>6</v>
      </c>
      <c r="M7" s="131" t="n">
        <v>0</v>
      </c>
      <c r="N7" s="131" t="n">
        <v>0</v>
      </c>
    </row>
    <row r="9" customFormat="false" ht="15" hidden="false" customHeight="false" outlineLevel="0" collapsed="false">
      <c r="G9" s="138" t="s">
        <v>207</v>
      </c>
      <c r="H9" s="139" t="n">
        <f aca="false">SUMPRODUCT($G$3:$G$7,H3:H7)</f>
        <v>1151.28</v>
      </c>
      <c r="I9" s="140" t="n">
        <f aca="false">SUMPRODUCT($G$3:$G$7,I3:I7)</f>
        <v>1151.28</v>
      </c>
      <c r="J9" s="141" t="n">
        <f aca="false">SUMPRODUCT($G$3:$G$7,J3:J7)</f>
        <v>1151.28</v>
      </c>
      <c r="K9" s="142" t="n">
        <f aca="false">SUMPRODUCT($G$3:$G$7,K3:K7)</f>
        <v>1151.28</v>
      </c>
      <c r="L9" s="140" t="n">
        <f aca="false">SUMPRODUCT($G$3:$G$7,L3:L7)</f>
        <v>1151.28</v>
      </c>
      <c r="M9" s="140" t="n">
        <f aca="false">SUMPRODUCT($G$3:$G$7,M3:M7)</f>
        <v>106.68</v>
      </c>
      <c r="N9" s="140" t="n">
        <f aca="false">SUMPRODUCT($G$3:$G$7,N3:N7)</f>
        <v>106.68</v>
      </c>
    </row>
    <row r="10" customFormat="false" ht="15" hidden="false" customHeight="false" outlineLevel="0" collapsed="false">
      <c r="G10" s="138" t="s">
        <v>208</v>
      </c>
      <c r="H10" s="143" t="n">
        <f aca="false">H9/12</f>
        <v>95.94</v>
      </c>
      <c r="I10" s="144" t="n">
        <f aca="false">I9/12</f>
        <v>95.94</v>
      </c>
      <c r="J10" s="145" t="n">
        <f aca="false">J9/12</f>
        <v>95.94</v>
      </c>
      <c r="K10" s="146" t="n">
        <f aca="false">K9/12</f>
        <v>95.94</v>
      </c>
      <c r="L10" s="144" t="n">
        <f aca="false">L9/12</f>
        <v>95.94</v>
      </c>
      <c r="M10" s="144" t="n">
        <f aca="false">M9/12</f>
        <v>8.89</v>
      </c>
      <c r="N10" s="144" t="n">
        <f aca="false">N9/12</f>
        <v>8.89</v>
      </c>
    </row>
  </sheetData>
  <printOptions headings="false" gridLines="false" gridLinesSet="true" horizontalCentered="false" verticalCentered="false"/>
  <pageMargins left="0.511805555555556" right="0.511805555555556" top="0.7875" bottom="0.7875" header="0.511811023622047" footer="0.511811023622047"/>
  <pageSetup paperSize="9" scale="65"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7964</TotalTime>
  <Application>LibreOffice/7.2.1.2$Windows_X86_64 LibreOffice_project/87b77fad49947c1441b67c559c339af8f3517e22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2020-07-09T12:34:19Z</dcterms:created>
  <dc:creator>Lívia Paschoal</dc:creator>
  <dc:description/>
  <dc:language>pt-BR</dc:language>
  <cp:lastModifiedBy/>
  <cp:lastPrinted>2021-10-02T15:05:50Z</cp:lastPrinted>
  <dcterms:modified xsi:type="dcterms:W3CDTF">2021-10-19T13:50:49Z</dcterms:modified>
  <cp:revision>21</cp:revision>
  <dc:subject/>
  <dc:title/>
</cp:coreProperties>
</file>

<file path=docProps/custom.xml><?xml version="1.0" encoding="utf-8"?>
<Properties xmlns="http://schemas.openxmlformats.org/officeDocument/2006/custom-properties" xmlns:vt="http://schemas.openxmlformats.org/officeDocument/2006/docPropsVTypes"/>
</file>