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OJETOS 2017\campo de futebol\"/>
    </mc:Choice>
  </mc:AlternateContent>
  <bookViews>
    <workbookView xWindow="0" yWindow="0" windowWidth="20490" windowHeight="7740" tabRatio="740"/>
  </bookViews>
  <sheets>
    <sheet name="PLAN CONJ ESP" sheetId="22" r:id="rId1"/>
    <sheet name="CRONOGR" sheetId="23" r:id="rId2"/>
  </sheets>
  <externalReferences>
    <externalReference r:id="rId3"/>
  </externalReferences>
  <definedNames>
    <definedName name="_xlnm._FilterDatabase" localSheetId="0" hidden="1">'PLAN CONJ ESP'!#REF!</definedName>
    <definedName name="_xlnm.Print_Area" localSheetId="0">'PLAN CONJ ESP'!$A$1:$I$214</definedName>
    <definedName name="_xlnm.Print_Titles" localSheetId="0">'PLAN CONJ ESP'!$1:$4</definedName>
  </definedNames>
  <calcPr calcId="162913"/>
  <fileRecoveryPr autoRecover="0"/>
</workbook>
</file>

<file path=xl/calcChain.xml><?xml version="1.0" encoding="utf-8"?>
<calcChain xmlns="http://schemas.openxmlformats.org/spreadsheetml/2006/main">
  <c r="M6" i="22" l="1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D40" i="23"/>
  <c r="C40" i="23"/>
  <c r="D39" i="23"/>
  <c r="C39" i="23"/>
  <c r="D38" i="23"/>
  <c r="D37" i="23"/>
  <c r="D36" i="23"/>
  <c r="C35" i="23"/>
  <c r="D34" i="23"/>
  <c r="D33" i="23"/>
  <c r="D32" i="23"/>
  <c r="C31" i="23"/>
  <c r="D30" i="23"/>
  <c r="D29" i="23"/>
  <c r="D28" i="23"/>
  <c r="C27" i="23"/>
  <c r="D26" i="23"/>
  <c r="D25" i="23"/>
  <c r="D24" i="23"/>
  <c r="D23" i="23"/>
  <c r="D22" i="23"/>
  <c r="C21" i="23"/>
  <c r="D20" i="23"/>
  <c r="C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E4" i="23"/>
  <c r="B4" i="23"/>
  <c r="E41" i="23" l="1"/>
  <c r="M23" i="22" l="1"/>
  <c r="M43" i="22"/>
  <c r="M62" i="22"/>
  <c r="M79" i="22"/>
  <c r="M98" i="22"/>
  <c r="M119" i="22"/>
  <c r="M138" i="22"/>
  <c r="M158" i="22"/>
  <c r="M177" i="22"/>
  <c r="K12" i="22"/>
  <c r="K13" i="22"/>
  <c r="K14" i="22"/>
  <c r="M14" i="22" s="1"/>
  <c r="K16" i="22"/>
  <c r="K17" i="22"/>
  <c r="K18" i="22"/>
  <c r="M18" i="22" s="1"/>
  <c r="K19" i="22"/>
  <c r="M19" i="22" s="1"/>
  <c r="K20" i="22"/>
  <c r="K21" i="22"/>
  <c r="K22" i="22"/>
  <c r="M22" i="22" s="1"/>
  <c r="K23" i="22"/>
  <c r="K24" i="22"/>
  <c r="K26" i="22"/>
  <c r="K27" i="22"/>
  <c r="M27" i="22" s="1"/>
  <c r="K28" i="22"/>
  <c r="K30" i="22"/>
  <c r="K32" i="22"/>
  <c r="K33" i="22"/>
  <c r="M33" i="22" s="1"/>
  <c r="K34" i="22"/>
  <c r="K35" i="22"/>
  <c r="K36" i="22"/>
  <c r="K37" i="22"/>
  <c r="M37" i="22" s="1"/>
  <c r="K38" i="22"/>
  <c r="M38" i="22" s="1"/>
  <c r="K39" i="22"/>
  <c r="K41" i="22"/>
  <c r="K42" i="22"/>
  <c r="M42" i="22" s="1"/>
  <c r="K43" i="22"/>
  <c r="K44" i="22"/>
  <c r="K45" i="22"/>
  <c r="K46" i="22"/>
  <c r="M46" i="22" s="1"/>
  <c r="K47" i="22"/>
  <c r="K49" i="22"/>
  <c r="K50" i="22"/>
  <c r="K51" i="22"/>
  <c r="M51" i="22" s="1"/>
  <c r="K52" i="22"/>
  <c r="K53" i="22"/>
  <c r="K55" i="22"/>
  <c r="K56" i="22"/>
  <c r="M56" i="22" s="1"/>
  <c r="K57" i="22"/>
  <c r="M57" i="22" s="1"/>
  <c r="K58" i="22"/>
  <c r="K60" i="22"/>
  <c r="K61" i="22"/>
  <c r="M61" i="22" s="1"/>
  <c r="K62" i="22"/>
  <c r="K63" i="22"/>
  <c r="K64" i="22"/>
  <c r="K65" i="22"/>
  <c r="M65" i="22" s="1"/>
  <c r="K66" i="22"/>
  <c r="K67" i="22"/>
  <c r="K68" i="22"/>
  <c r="K69" i="22"/>
  <c r="M69" i="22" s="1"/>
  <c r="K70" i="22"/>
  <c r="K72" i="22"/>
  <c r="K73" i="22"/>
  <c r="K74" i="22"/>
  <c r="M74" i="22" s="1"/>
  <c r="K75" i="22"/>
  <c r="M75" i="22" s="1"/>
  <c r="K76" i="22"/>
  <c r="K77" i="22"/>
  <c r="K78" i="22"/>
  <c r="M78" i="22" s="1"/>
  <c r="K79" i="22"/>
  <c r="K80" i="22"/>
  <c r="K81" i="22"/>
  <c r="K82" i="22"/>
  <c r="M82" i="22" s="1"/>
  <c r="K83" i="22"/>
  <c r="K84" i="22"/>
  <c r="K86" i="22"/>
  <c r="K87" i="22"/>
  <c r="M87" i="22" s="1"/>
  <c r="K89" i="22"/>
  <c r="K90" i="22"/>
  <c r="K91" i="22"/>
  <c r="K93" i="22"/>
  <c r="M93" i="22" s="1"/>
  <c r="K94" i="22"/>
  <c r="M94" i="22" s="1"/>
  <c r="K95" i="22"/>
  <c r="K96" i="22"/>
  <c r="K97" i="22"/>
  <c r="M97" i="22" s="1"/>
  <c r="K98" i="22"/>
  <c r="K99" i="22"/>
  <c r="K101" i="22"/>
  <c r="K103" i="22"/>
  <c r="M103" i="22" s="1"/>
  <c r="K104" i="22"/>
  <c r="K105" i="22"/>
  <c r="K106" i="22"/>
  <c r="K107" i="22"/>
  <c r="M107" i="22" s="1"/>
  <c r="K110" i="22"/>
  <c r="K111" i="22"/>
  <c r="K112" i="22"/>
  <c r="K114" i="22"/>
  <c r="M114" i="22" s="1"/>
  <c r="K115" i="22"/>
  <c r="M115" i="22" s="1"/>
  <c r="K116" i="22"/>
  <c r="K117" i="22"/>
  <c r="K118" i="22"/>
  <c r="M118" i="22" s="1"/>
  <c r="K119" i="22"/>
  <c r="K120" i="22"/>
  <c r="K121" i="22"/>
  <c r="K122" i="22"/>
  <c r="M122" i="22" s="1"/>
  <c r="K124" i="22"/>
  <c r="K125" i="22"/>
  <c r="K126" i="22"/>
  <c r="K127" i="22"/>
  <c r="K128" i="22"/>
  <c r="K129" i="22"/>
  <c r="K130" i="22"/>
  <c r="K131" i="22"/>
  <c r="M131" i="22" s="1"/>
  <c r="K133" i="22"/>
  <c r="M133" i="22" s="1"/>
  <c r="K134" i="22"/>
  <c r="K135" i="22"/>
  <c r="K136" i="22"/>
  <c r="M136" i="22" s="1"/>
  <c r="K138" i="22"/>
  <c r="K139" i="22"/>
  <c r="K140" i="22"/>
  <c r="K141" i="22"/>
  <c r="M141" i="22" s="1"/>
  <c r="K142" i="22"/>
  <c r="K143" i="22"/>
  <c r="K144" i="22"/>
  <c r="K145" i="22"/>
  <c r="M145" i="22" s="1"/>
  <c r="K146" i="22"/>
  <c r="K149" i="22"/>
  <c r="K150" i="22"/>
  <c r="K152" i="22"/>
  <c r="M152" i="22" s="1"/>
  <c r="K153" i="22"/>
  <c r="M153" i="22" s="1"/>
  <c r="K154" i="22"/>
  <c r="K155" i="22"/>
  <c r="K157" i="22"/>
  <c r="M157" i="22" s="1"/>
  <c r="K158" i="22"/>
  <c r="K159" i="22"/>
  <c r="K160" i="22"/>
  <c r="K161" i="22"/>
  <c r="M161" i="22" s="1"/>
  <c r="K164" i="22"/>
  <c r="K165" i="22"/>
  <c r="K166" i="22"/>
  <c r="K167" i="22"/>
  <c r="M167" i="22" s="1"/>
  <c r="K168" i="22"/>
  <c r="K169" i="22"/>
  <c r="K170" i="22"/>
  <c r="K171" i="22"/>
  <c r="M171" i="22" s="1"/>
  <c r="K173" i="22"/>
  <c r="M173" i="22" s="1"/>
  <c r="K174" i="22"/>
  <c r="K175" i="22"/>
  <c r="K176" i="22"/>
  <c r="M176" i="22" s="1"/>
  <c r="K177" i="22"/>
  <c r="K178" i="22"/>
  <c r="K179" i="22"/>
  <c r="K180" i="22"/>
  <c r="M180" i="22" s="1"/>
  <c r="K182" i="22"/>
  <c r="K183" i="22"/>
  <c r="K184" i="22"/>
  <c r="K185" i="22"/>
  <c r="M185" i="22" s="1"/>
  <c r="K186" i="22"/>
  <c r="K187" i="22"/>
  <c r="K190" i="22"/>
  <c r="K191" i="22"/>
  <c r="M191" i="22" s="1"/>
  <c r="K192" i="22"/>
  <c r="M192" i="22" s="1"/>
  <c r="K194" i="22"/>
  <c r="K195" i="22"/>
  <c r="K197" i="22"/>
  <c r="M197" i="22" s="1"/>
  <c r="K198" i="22"/>
  <c r="M198" i="22" s="1"/>
  <c r="K199" i="22"/>
  <c r="K200" i="22"/>
  <c r="K202" i="22"/>
  <c r="M202" i="22" s="1"/>
  <c r="K203" i="22"/>
  <c r="M203" i="22" s="1"/>
  <c r="K204" i="22"/>
  <c r="K205" i="22"/>
  <c r="K206" i="22"/>
  <c r="M206" i="22" s="1"/>
  <c r="K207" i="22"/>
  <c r="M207" i="22" s="1"/>
  <c r="K208" i="22"/>
  <c r="M208" i="22" s="1"/>
  <c r="K209" i="22"/>
  <c r="M209" i="22" s="1"/>
  <c r="K210" i="22"/>
  <c r="M210" i="22" s="1"/>
  <c r="K212" i="22"/>
  <c r="M212" i="22" s="1"/>
  <c r="K213" i="22"/>
  <c r="M213" i="22" s="1"/>
  <c r="K7" i="22"/>
  <c r="K8" i="22"/>
  <c r="K9" i="22"/>
  <c r="M9" i="22" s="1"/>
  <c r="K6" i="22"/>
  <c r="C4" i="23" s="1"/>
  <c r="D6" i="23" l="1"/>
  <c r="C5" i="23"/>
  <c r="C41" i="23" s="1"/>
  <c r="D4" i="23"/>
  <c r="D41" i="23" s="1"/>
  <c r="F42" i="23" s="1"/>
  <c r="G42" i="23" s="1"/>
  <c r="H42" i="23" s="1"/>
  <c r="I42" i="23" s="1"/>
  <c r="J42" i="23" s="1"/>
  <c r="K42" i="23" s="1"/>
  <c r="L42" i="23" s="1"/>
  <c r="M42" i="23" s="1"/>
  <c r="N42" i="23" s="1"/>
  <c r="O42" i="23" s="1"/>
  <c r="P42" i="23" s="1"/>
  <c r="Q42" i="23" s="1"/>
  <c r="M195" i="22"/>
  <c r="M179" i="22"/>
  <c r="M166" i="22"/>
  <c r="M150" i="22"/>
  <c r="M135" i="22"/>
  <c r="M112" i="22"/>
  <c r="M101" i="22"/>
  <c r="M91" i="22"/>
  <c r="M81" i="22"/>
  <c r="M73" i="22"/>
  <c r="M64" i="22"/>
  <c r="M55" i="22"/>
  <c r="M45" i="22"/>
  <c r="M36" i="22"/>
  <c r="M26" i="22"/>
  <c r="M21" i="22"/>
  <c r="M13" i="22"/>
  <c r="M204" i="22"/>
  <c r="M199" i="22"/>
  <c r="M194" i="22"/>
  <c r="M187" i="22"/>
  <c r="M183" i="22"/>
  <c r="M178" i="22"/>
  <c r="M174" i="22"/>
  <c r="M169" i="22"/>
  <c r="M165" i="22"/>
  <c r="M159" i="22"/>
  <c r="M154" i="22"/>
  <c r="M149" i="22"/>
  <c r="M143" i="22"/>
  <c r="M139" i="22"/>
  <c r="M134" i="22"/>
  <c r="M129" i="22"/>
  <c r="M120" i="22"/>
  <c r="M116" i="22"/>
  <c r="M111" i="22"/>
  <c r="M105" i="22"/>
  <c r="M99" i="22"/>
  <c r="M95" i="22"/>
  <c r="M90" i="22"/>
  <c r="M84" i="22"/>
  <c r="M80" i="22"/>
  <c r="M76" i="22"/>
  <c r="M72" i="22"/>
  <c r="M67" i="22"/>
  <c r="M63" i="22"/>
  <c r="M58" i="22"/>
  <c r="M53" i="22"/>
  <c r="M49" i="22"/>
  <c r="M44" i="22"/>
  <c r="M39" i="22"/>
  <c r="M35" i="22"/>
  <c r="M30" i="22"/>
  <c r="M24" i="22"/>
  <c r="M20" i="22"/>
  <c r="M16" i="22"/>
  <c r="M12" i="22"/>
  <c r="L197" i="22"/>
  <c r="L118" i="22"/>
  <c r="M7" i="22"/>
  <c r="M200" i="22"/>
  <c r="M184" i="22"/>
  <c r="M170" i="22"/>
  <c r="M155" i="22"/>
  <c r="M140" i="22"/>
  <c r="M130" i="22"/>
  <c r="M117" i="22"/>
  <c r="M106" i="22"/>
  <c r="M96" i="22"/>
  <c r="M86" i="22"/>
  <c r="M77" i="22"/>
  <c r="M68" i="22"/>
  <c r="M60" i="22"/>
  <c r="M50" i="22"/>
  <c r="M41" i="22"/>
  <c r="M32" i="22"/>
  <c r="M17" i="22"/>
  <c r="L182" i="22"/>
  <c r="L164" i="22"/>
  <c r="L142" i="22"/>
  <c r="L171" i="22"/>
  <c r="L93" i="22"/>
  <c r="M186" i="22"/>
  <c r="M168" i="22"/>
  <c r="M146" i="22"/>
  <c r="M110" i="22"/>
  <c r="M89" i="22"/>
  <c r="M70" i="22"/>
  <c r="M52" i="22"/>
  <c r="M34" i="22"/>
  <c r="M205" i="22"/>
  <c r="M190" i="22"/>
  <c r="M175" i="22"/>
  <c r="M160" i="22"/>
  <c r="M144" i="22"/>
  <c r="M121" i="22"/>
  <c r="M8" i="22"/>
  <c r="L213" i="22"/>
  <c r="L208" i="22"/>
  <c r="L202" i="22"/>
  <c r="L127" i="22"/>
  <c r="M182" i="22"/>
  <c r="M164" i="22"/>
  <c r="M142" i="22"/>
  <c r="M104" i="22"/>
  <c r="M83" i="22"/>
  <c r="M66" i="22"/>
  <c r="M47" i="22"/>
  <c r="M28" i="22"/>
  <c r="H213" i="22"/>
  <c r="I213" i="22" s="1"/>
  <c r="H212" i="22"/>
  <c r="H210" i="22"/>
  <c r="I210" i="22" s="1"/>
  <c r="H209" i="22"/>
  <c r="I209" i="22" s="1"/>
  <c r="H208" i="22"/>
  <c r="I208" i="22" s="1"/>
  <c r="H207" i="22"/>
  <c r="H206" i="22"/>
  <c r="I206" i="22" s="1"/>
  <c r="H205" i="22"/>
  <c r="I205" i="22" s="1"/>
  <c r="H204" i="22"/>
  <c r="I204" i="22" s="1"/>
  <c r="H203" i="22"/>
  <c r="I203" i="22" s="1"/>
  <c r="H202" i="22"/>
  <c r="I202" i="22" s="1"/>
  <c r="H200" i="22"/>
  <c r="I200" i="22" s="1"/>
  <c r="H199" i="22"/>
  <c r="I199" i="22" s="1"/>
  <c r="H198" i="22"/>
  <c r="H197" i="22"/>
  <c r="I197" i="22" s="1"/>
  <c r="H195" i="22"/>
  <c r="I195" i="22" s="1"/>
  <c r="H194" i="22"/>
  <c r="I194" i="22" s="1"/>
  <c r="H192" i="22"/>
  <c r="I192" i="22" s="1"/>
  <c r="H191" i="22"/>
  <c r="I191" i="22" s="1"/>
  <c r="H190" i="22"/>
  <c r="I190" i="22" s="1"/>
  <c r="H187" i="22"/>
  <c r="I187" i="22" s="1"/>
  <c r="H186" i="22"/>
  <c r="I186" i="22" s="1"/>
  <c r="H185" i="22"/>
  <c r="I185" i="22" s="1"/>
  <c r="H184" i="22"/>
  <c r="I184" i="22" s="1"/>
  <c r="H183" i="22"/>
  <c r="I183" i="22" s="1"/>
  <c r="H182" i="22"/>
  <c r="I182" i="22" s="1"/>
  <c r="H180" i="22"/>
  <c r="I180" i="22" s="1"/>
  <c r="H179" i="22"/>
  <c r="I179" i="22" s="1"/>
  <c r="H178" i="22"/>
  <c r="I178" i="22" s="1"/>
  <c r="H177" i="22"/>
  <c r="I177" i="22" s="1"/>
  <c r="H176" i="22"/>
  <c r="I176" i="22" s="1"/>
  <c r="H175" i="22"/>
  <c r="I175" i="22" s="1"/>
  <c r="H174" i="22"/>
  <c r="I174" i="22" s="1"/>
  <c r="H173" i="22"/>
  <c r="I173" i="22" s="1"/>
  <c r="H171" i="22"/>
  <c r="I171" i="22" s="1"/>
  <c r="H170" i="22"/>
  <c r="I170" i="22" s="1"/>
  <c r="H169" i="22"/>
  <c r="I169" i="22" s="1"/>
  <c r="H168" i="22"/>
  <c r="I168" i="22" s="1"/>
  <c r="H167" i="22"/>
  <c r="I167" i="22" s="1"/>
  <c r="H166" i="22"/>
  <c r="I166" i="22" s="1"/>
  <c r="H165" i="22"/>
  <c r="I165" i="22" s="1"/>
  <c r="H164" i="22"/>
  <c r="I164" i="22" s="1"/>
  <c r="H161" i="22"/>
  <c r="H160" i="22"/>
  <c r="I160" i="22" s="1"/>
  <c r="H159" i="22"/>
  <c r="I159" i="22" s="1"/>
  <c r="H158" i="22"/>
  <c r="I158" i="22" s="1"/>
  <c r="H157" i="22"/>
  <c r="I157" i="22" s="1"/>
  <c r="H155" i="22"/>
  <c r="I155" i="22" s="1"/>
  <c r="H154" i="22"/>
  <c r="I154" i="22" s="1"/>
  <c r="H153" i="22"/>
  <c r="I153" i="22" s="1"/>
  <c r="H152" i="22"/>
  <c r="I152" i="22" s="1"/>
  <c r="H150" i="22"/>
  <c r="I150" i="22" s="1"/>
  <c r="H149" i="22"/>
  <c r="I149" i="22" s="1"/>
  <c r="H146" i="22"/>
  <c r="I146" i="22" s="1"/>
  <c r="H145" i="22"/>
  <c r="I145" i="22" s="1"/>
  <c r="H144" i="22"/>
  <c r="I144" i="22" s="1"/>
  <c r="H143" i="22"/>
  <c r="I143" i="22" s="1"/>
  <c r="H142" i="22"/>
  <c r="I142" i="22" s="1"/>
  <c r="H141" i="22"/>
  <c r="H140" i="22"/>
  <c r="I140" i="22" s="1"/>
  <c r="H139" i="22"/>
  <c r="I139" i="22" s="1"/>
  <c r="H138" i="22"/>
  <c r="I138" i="22" s="1"/>
  <c r="H136" i="22"/>
  <c r="I136" i="22" s="1"/>
  <c r="H135" i="22"/>
  <c r="I135" i="22" s="1"/>
  <c r="H134" i="22"/>
  <c r="I134" i="22" s="1"/>
  <c r="H133" i="22"/>
  <c r="I133" i="22" s="1"/>
  <c r="H131" i="22"/>
  <c r="I131" i="22" s="1"/>
  <c r="H130" i="22"/>
  <c r="I130" i="22" s="1"/>
  <c r="H129" i="22"/>
  <c r="I129" i="22" s="1"/>
  <c r="H128" i="22"/>
  <c r="L128" i="22" s="1"/>
  <c r="F128" i="22"/>
  <c r="M128" i="22" s="1"/>
  <c r="H127" i="22"/>
  <c r="F127" i="22"/>
  <c r="M127" i="22" s="1"/>
  <c r="H126" i="22"/>
  <c r="L126" i="22" s="1"/>
  <c r="F126" i="22"/>
  <c r="M126" i="22" s="1"/>
  <c r="H125" i="22"/>
  <c r="L125" i="22" s="1"/>
  <c r="F125" i="22"/>
  <c r="M125" i="22" s="1"/>
  <c r="H124" i="22"/>
  <c r="L124" i="22" s="1"/>
  <c r="F124" i="22"/>
  <c r="M124" i="22" s="1"/>
  <c r="H122" i="22"/>
  <c r="H121" i="22"/>
  <c r="I121" i="22" s="1"/>
  <c r="H120" i="22"/>
  <c r="I120" i="22" s="1"/>
  <c r="H119" i="22"/>
  <c r="I119" i="22" s="1"/>
  <c r="H118" i="22"/>
  <c r="I118" i="22" s="1"/>
  <c r="H117" i="22"/>
  <c r="I117" i="22" s="1"/>
  <c r="H116" i="22"/>
  <c r="I116" i="22" s="1"/>
  <c r="H115" i="22"/>
  <c r="I115" i="22" s="1"/>
  <c r="H114" i="22"/>
  <c r="I114" i="22" s="1"/>
  <c r="H112" i="22"/>
  <c r="I112" i="22" s="1"/>
  <c r="H111" i="22"/>
  <c r="I111" i="22" s="1"/>
  <c r="H110" i="22"/>
  <c r="I110" i="22" s="1"/>
  <c r="H107" i="22"/>
  <c r="I107" i="22" s="1"/>
  <c r="H106" i="22"/>
  <c r="I106" i="22" s="1"/>
  <c r="H105" i="22"/>
  <c r="I105" i="22" s="1"/>
  <c r="H104" i="22"/>
  <c r="I104" i="22" s="1"/>
  <c r="H103" i="22"/>
  <c r="H101" i="22"/>
  <c r="I101" i="22" s="1"/>
  <c r="H100" i="22" s="1"/>
  <c r="I100" i="22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1" i="22"/>
  <c r="I91" i="22" s="1"/>
  <c r="H90" i="22"/>
  <c r="I90" i="22" s="1"/>
  <c r="H89" i="22"/>
  <c r="I89" i="22" s="1"/>
  <c r="H87" i="22"/>
  <c r="I87" i="22" s="1"/>
  <c r="H86" i="22"/>
  <c r="I86" i="22" s="1"/>
  <c r="H84" i="22"/>
  <c r="I84" i="22" s="1"/>
  <c r="H83" i="22"/>
  <c r="I83" i="22" s="1"/>
  <c r="H82" i="22"/>
  <c r="H81" i="22"/>
  <c r="I81" i="22" s="1"/>
  <c r="H80" i="22"/>
  <c r="I80" i="22" s="1"/>
  <c r="H79" i="22"/>
  <c r="I79" i="22" s="1"/>
  <c r="H78" i="22"/>
  <c r="I78" i="22" s="1"/>
  <c r="H77" i="22"/>
  <c r="L77" i="22" s="1"/>
  <c r="H76" i="22"/>
  <c r="I76" i="22" s="1"/>
  <c r="H75" i="22"/>
  <c r="I75" i="22" s="1"/>
  <c r="H74" i="22"/>
  <c r="I74" i="22" s="1"/>
  <c r="H73" i="22"/>
  <c r="I73" i="22" s="1"/>
  <c r="H72" i="22"/>
  <c r="I72" i="22" s="1"/>
  <c r="H70" i="22"/>
  <c r="I70" i="22" s="1"/>
  <c r="H69" i="22"/>
  <c r="I69" i="22" s="1"/>
  <c r="H68" i="22"/>
  <c r="I68" i="22" s="1"/>
  <c r="H67" i="22"/>
  <c r="I67" i="22" s="1"/>
  <c r="H66" i="22"/>
  <c r="I66" i="22" s="1"/>
  <c r="H65" i="22"/>
  <c r="H64" i="22"/>
  <c r="I64" i="22" s="1"/>
  <c r="H63" i="22"/>
  <c r="I63" i="22" s="1"/>
  <c r="H62" i="22"/>
  <c r="I62" i="22" s="1"/>
  <c r="H61" i="22"/>
  <c r="I61" i="22" s="1"/>
  <c r="H60" i="22"/>
  <c r="I60" i="22" s="1"/>
  <c r="H58" i="22"/>
  <c r="I58" i="22" s="1"/>
  <c r="H57" i="22"/>
  <c r="I57" i="22" s="1"/>
  <c r="H56" i="22"/>
  <c r="I56" i="22" s="1"/>
  <c r="H55" i="22"/>
  <c r="I55" i="22" s="1"/>
  <c r="H53" i="22"/>
  <c r="I53" i="22" s="1"/>
  <c r="H52" i="22"/>
  <c r="I52" i="22" s="1"/>
  <c r="H51" i="22"/>
  <c r="I51" i="22" s="1"/>
  <c r="H50" i="22"/>
  <c r="I50" i="22" s="1"/>
  <c r="H49" i="22"/>
  <c r="I49" i="22" s="1"/>
  <c r="H47" i="22"/>
  <c r="I47" i="22" s="1"/>
  <c r="H46" i="22"/>
  <c r="H45" i="22"/>
  <c r="I45" i="22" s="1"/>
  <c r="H44" i="22"/>
  <c r="I44" i="22" s="1"/>
  <c r="H43" i="22"/>
  <c r="I43" i="22" s="1"/>
  <c r="H42" i="22"/>
  <c r="I42" i="22" s="1"/>
  <c r="H41" i="22"/>
  <c r="I41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0" i="22"/>
  <c r="I30" i="22" s="1"/>
  <c r="H29" i="22" s="1"/>
  <c r="H28" i="22"/>
  <c r="I28" i="22" s="1"/>
  <c r="H27" i="22"/>
  <c r="H26" i="22"/>
  <c r="I26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4" i="22"/>
  <c r="I14" i="22" s="1"/>
  <c r="H13" i="22"/>
  <c r="I13" i="22" s="1"/>
  <c r="H12" i="22"/>
  <c r="I12" i="22" s="1"/>
  <c r="H9" i="22"/>
  <c r="I9" i="22" s="1"/>
  <c r="H8" i="22"/>
  <c r="I8" i="22" s="1"/>
  <c r="H7" i="22"/>
  <c r="I7" i="22" s="1"/>
  <c r="H6" i="22"/>
  <c r="L6" i="22" s="1"/>
  <c r="L51" i="22" l="1"/>
  <c r="L8" i="22"/>
  <c r="L144" i="22"/>
  <c r="L175" i="22"/>
  <c r="L205" i="22"/>
  <c r="L18" i="22"/>
  <c r="L28" i="22"/>
  <c r="L47" i="22"/>
  <c r="L66" i="22"/>
  <c r="L83" i="22"/>
  <c r="L104" i="22"/>
  <c r="L42" i="22"/>
  <c r="L13" i="22"/>
  <c r="L26" i="22"/>
  <c r="L45" i="22"/>
  <c r="L64" i="22"/>
  <c r="L81" i="22"/>
  <c r="L101" i="22"/>
  <c r="L150" i="22"/>
  <c r="L179" i="22"/>
  <c r="I65" i="22"/>
  <c r="L65" i="22"/>
  <c r="I141" i="22"/>
  <c r="L141" i="22"/>
  <c r="I161" i="22"/>
  <c r="L161" i="22"/>
  <c r="L69" i="22"/>
  <c r="L145" i="22"/>
  <c r="L37" i="22"/>
  <c r="L114" i="22"/>
  <c r="L191" i="22"/>
  <c r="L34" i="22"/>
  <c r="L52" i="22"/>
  <c r="L70" i="22"/>
  <c r="L89" i="22"/>
  <c r="L110" i="22"/>
  <c r="L146" i="22"/>
  <c r="L168" i="22"/>
  <c r="L186" i="22"/>
  <c r="L32" i="22"/>
  <c r="L50" i="22"/>
  <c r="L68" i="22"/>
  <c r="L86" i="22"/>
  <c r="L106" i="22"/>
  <c r="L130" i="22"/>
  <c r="L155" i="22"/>
  <c r="L184" i="22"/>
  <c r="L7" i="22"/>
  <c r="L61" i="22"/>
  <c r="L136" i="22"/>
  <c r="L206" i="22"/>
  <c r="L16" i="22"/>
  <c r="L24" i="22"/>
  <c r="L35" i="22"/>
  <c r="L44" i="22"/>
  <c r="L53" i="22"/>
  <c r="L63" i="22"/>
  <c r="L72" i="22"/>
  <c r="L80" i="22"/>
  <c r="L90" i="22"/>
  <c r="L99" i="22"/>
  <c r="L111" i="22"/>
  <c r="L120" i="22"/>
  <c r="L129" i="22"/>
  <c r="L139" i="22"/>
  <c r="L149" i="22"/>
  <c r="L159" i="22"/>
  <c r="L169" i="22"/>
  <c r="L178" i="22"/>
  <c r="L187" i="22"/>
  <c r="L199" i="22"/>
  <c r="I77" i="22"/>
  <c r="I198" i="22"/>
  <c r="L198" i="22"/>
  <c r="I207" i="22"/>
  <c r="L207" i="22"/>
  <c r="I212" i="22"/>
  <c r="L212" i="22"/>
  <c r="L14" i="22"/>
  <c r="L87" i="22"/>
  <c r="L167" i="22"/>
  <c r="L121" i="22"/>
  <c r="L160" i="22"/>
  <c r="L190" i="22"/>
  <c r="L56" i="22"/>
  <c r="L131" i="22"/>
  <c r="L203" i="22"/>
  <c r="L19" i="22"/>
  <c r="L38" i="22"/>
  <c r="L57" i="22"/>
  <c r="L75" i="22"/>
  <c r="L94" i="22"/>
  <c r="L115" i="22"/>
  <c r="L133" i="22"/>
  <c r="L153" i="22"/>
  <c r="L173" i="22"/>
  <c r="L192" i="22"/>
  <c r="L78" i="22"/>
  <c r="L157" i="22"/>
  <c r="L210" i="22"/>
  <c r="L9" i="22"/>
  <c r="L21" i="22"/>
  <c r="L36" i="22"/>
  <c r="L55" i="22"/>
  <c r="L73" i="22"/>
  <c r="L91" i="22"/>
  <c r="L112" i="22"/>
  <c r="L135" i="22"/>
  <c r="L166" i="22"/>
  <c r="L195" i="22"/>
  <c r="I27" i="22"/>
  <c r="L27" i="22"/>
  <c r="I46" i="22"/>
  <c r="L46" i="22"/>
  <c r="I82" i="22"/>
  <c r="L82" i="22"/>
  <c r="I103" i="22"/>
  <c r="L103" i="22"/>
  <c r="I122" i="22"/>
  <c r="L122" i="22"/>
  <c r="L33" i="22"/>
  <c r="L107" i="22"/>
  <c r="L185" i="22"/>
  <c r="L74" i="22"/>
  <c r="L152" i="22"/>
  <c r="L209" i="22"/>
  <c r="L23" i="22"/>
  <c r="L43" i="22"/>
  <c r="L62" i="22"/>
  <c r="L79" i="22"/>
  <c r="L98" i="22"/>
  <c r="L119" i="22"/>
  <c r="L138" i="22"/>
  <c r="L158" i="22"/>
  <c r="L177" i="22"/>
  <c r="L17" i="22"/>
  <c r="L41" i="22"/>
  <c r="L60" i="22"/>
  <c r="L96" i="22"/>
  <c r="L117" i="22"/>
  <c r="L140" i="22"/>
  <c r="L170" i="22"/>
  <c r="L200" i="22"/>
  <c r="L22" i="22"/>
  <c r="L97" i="22"/>
  <c r="L176" i="22"/>
  <c r="L12" i="22"/>
  <c r="L20" i="22"/>
  <c r="L30" i="22"/>
  <c r="L39" i="22"/>
  <c r="L49" i="22"/>
  <c r="L58" i="22"/>
  <c r="L67" i="22"/>
  <c r="L76" i="22"/>
  <c r="L84" i="22"/>
  <c r="L95" i="22"/>
  <c r="L105" i="22"/>
  <c r="L116" i="22"/>
  <c r="L134" i="22"/>
  <c r="L143" i="22"/>
  <c r="L154" i="22"/>
  <c r="L165" i="22"/>
  <c r="L174" i="22"/>
  <c r="L183" i="22"/>
  <c r="L194" i="22"/>
  <c r="L204" i="22"/>
  <c r="L180" i="22"/>
  <c r="I6" i="22"/>
  <c r="H5" i="22" s="1"/>
  <c r="I124" i="22"/>
  <c r="I127" i="22"/>
  <c r="H85" i="22"/>
  <c r="I85" i="22" s="1"/>
  <c r="H25" i="22"/>
  <c r="H88" i="22"/>
  <c r="I88" i="22" s="1"/>
  <c r="H148" i="22"/>
  <c r="H92" i="22"/>
  <c r="I92" i="22" s="1"/>
  <c r="H172" i="22"/>
  <c r="H156" i="22"/>
  <c r="H193" i="22"/>
  <c r="H211" i="22"/>
  <c r="H102" i="22"/>
  <c r="H113" i="22"/>
  <c r="H163" i="22"/>
  <c r="H181" i="22"/>
  <c r="H189" i="22"/>
  <c r="H31" i="22"/>
  <c r="H59" i="22"/>
  <c r="I59" i="22" s="1"/>
  <c r="H40" i="22"/>
  <c r="I126" i="22"/>
  <c r="H137" i="22"/>
  <c r="H11" i="22"/>
  <c r="H71" i="22"/>
  <c r="H109" i="22"/>
  <c r="H132" i="22"/>
  <c r="H162" i="22"/>
  <c r="H188" i="22"/>
  <c r="H147" i="22"/>
  <c r="H151" i="22"/>
  <c r="H15" i="22"/>
  <c r="H48" i="22"/>
  <c r="I48" i="22" s="1"/>
  <c r="H54" i="22"/>
  <c r="I54" i="22" s="1"/>
  <c r="I125" i="22"/>
  <c r="I128" i="22"/>
  <c r="H196" i="22"/>
  <c r="H201" i="22"/>
  <c r="I15" i="22" l="1"/>
  <c r="H108" i="22"/>
  <c r="H10" i="22"/>
  <c r="H123" i="22"/>
  <c r="I214" i="22"/>
  <c r="I216" i="22" s="1"/>
  <c r="M214" i="22" l="1"/>
</calcChain>
</file>

<file path=xl/sharedStrings.xml><?xml version="1.0" encoding="utf-8"?>
<sst xmlns="http://schemas.openxmlformats.org/spreadsheetml/2006/main" count="864" uniqueCount="508">
  <si>
    <t xml:space="preserve">INSTALAÇÃO HIDRÁULICA </t>
  </si>
  <si>
    <t>ITEM</t>
  </si>
  <si>
    <t>CÓDIGO</t>
  </si>
  <si>
    <t>FONTE</t>
  </si>
  <si>
    <t>UNID.</t>
  </si>
  <si>
    <t>QUANT.</t>
  </si>
  <si>
    <t>VALOR (R$)</t>
  </si>
  <si>
    <t>1.1</t>
  </si>
  <si>
    <t>un</t>
  </si>
  <si>
    <t>2.1</t>
  </si>
  <si>
    <t>3.1</t>
  </si>
  <si>
    <t>m³</t>
  </si>
  <si>
    <t>4.1</t>
  </si>
  <si>
    <t>SINAPI</t>
  </si>
  <si>
    <t>m²</t>
  </si>
  <si>
    <t>4.2</t>
  </si>
  <si>
    <t>4.3</t>
  </si>
  <si>
    <t>5.1</t>
  </si>
  <si>
    <t>kg</t>
  </si>
  <si>
    <t>6.1</t>
  </si>
  <si>
    <t>6.1.1</t>
  </si>
  <si>
    <t>6.1.2</t>
  </si>
  <si>
    <t>6.1.3</t>
  </si>
  <si>
    <t>m</t>
  </si>
  <si>
    <t>3.2</t>
  </si>
  <si>
    <t>7.1</t>
  </si>
  <si>
    <t>7.2</t>
  </si>
  <si>
    <t>7.3</t>
  </si>
  <si>
    <t>8.2</t>
  </si>
  <si>
    <t>1.3</t>
  </si>
  <si>
    <t>1.4</t>
  </si>
  <si>
    <t>2.2</t>
  </si>
  <si>
    <t>4.1.1</t>
  </si>
  <si>
    <t>4.2.1</t>
  </si>
  <si>
    <t>4.2.2</t>
  </si>
  <si>
    <t>4.2.3</t>
  </si>
  <si>
    <t>4.3.1</t>
  </si>
  <si>
    <t>6.2</t>
  </si>
  <si>
    <t>6.3.1</t>
  </si>
  <si>
    <t>9.1</t>
  </si>
  <si>
    <t>4.1.2</t>
  </si>
  <si>
    <t>4.1.3</t>
  </si>
  <si>
    <t>4.2.4</t>
  </si>
  <si>
    <t>4.4</t>
  </si>
  <si>
    <t>4.4.1</t>
  </si>
  <si>
    <t>4.3.2</t>
  </si>
  <si>
    <t>4.3.3</t>
  </si>
  <si>
    <t>6.2.1</t>
  </si>
  <si>
    <t>6.2.2</t>
  </si>
  <si>
    <t>6.3</t>
  </si>
  <si>
    <t>6.2.3</t>
  </si>
  <si>
    <t>ENGENHEIRO CIVIL DE OBRA PLENO COM ENCARGOS COMPLEMENTARES</t>
  </si>
  <si>
    <t>h</t>
  </si>
  <si>
    <t>CUSTO TOTAL COM BDI INCLUSO</t>
  </si>
  <si>
    <t>4.2.5</t>
  </si>
  <si>
    <t>4.2.6</t>
  </si>
  <si>
    <t>4.2.7</t>
  </si>
  <si>
    <t>APLICAÇÃO DE FUNDO SELADOR LÁTEX PVA EM PAREDES, UMA DEMÃO. AF_06/2014</t>
  </si>
  <si>
    <t>LIMPEZA FINAL DA OBRA</t>
  </si>
  <si>
    <t>ISOLAMENTO DE OBRA COM TELA PLASTICA COM MALHA DE 5MM E ESTRUTURA DE MADEIRA PONTALETEADA</t>
  </si>
  <si>
    <t>8.1</t>
  </si>
  <si>
    <t>2.3</t>
  </si>
  <si>
    <t>TUBO DE PVC PARA REDE COLETORA DE ESGOTO DE PAREDE MACIÇA, DN 100 MM, JUNTA ELÁSTICA, INSTALADO EM LOCAL COM NÍVEL ALTO DE INTERFERÊNCIAS - FORNECIMENTO E ASSENTAMENTO. AF_06/2015</t>
  </si>
  <si>
    <t>TUBO PVC, SERIE NORMAL, ESGOTO PREDIAL, DN 40 MM, FORNECIDO E INSTALADO EM RAMAL DE DESCARGA OU RAMAL DE ESGOTO SANITÁRIO. AF_12/2014_P</t>
  </si>
  <si>
    <t>CAIXA DE INSPEÇÃO EM CONCRETO PRÉ-MOLDADO DN 60MM COM TAMPA H= 60CM -FORNECIMENTO E INSTALACAO</t>
  </si>
  <si>
    <t>ASSENTO SANITARIO DE PLASTICO, TIPO CONVENCIONAL</t>
  </si>
  <si>
    <t>ELETRODUTO FLEXÍVEL CORRUGADO, PVC, DN 25 MM (3/4"), PARA CIRCUITOS TERMINAIS, INSTALADO EM PAREDE - FORNECIMENTO E INSTALAÇÃO. AF_12/2015</t>
  </si>
  <si>
    <t>ELETRODUTO FLEXÍVEL CORRUGADO, PVC, DN 32 MM (1"), PARA CIRCUITOS TERMINAIS, INSTALADO EM PAREDE - FORNECIMENTO E INSTALAÇÃO. AF_12/2015</t>
  </si>
  <si>
    <t>CABO DE COBRE FLEXÍVEL ISOLADO, 4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</si>
  <si>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</si>
  <si>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CABO DE COBRE FLEXÍVEL ISOLADO, 10 MM², ANTI-CHAMA 450/750 V, PARA CIRCUITOS TERMINAIS - FORNECIMENTO E INSTALAÇÃO. AF_12/2015</t>
  </si>
  <si>
    <t>CABO DE COBRE FLEXÍVEL ISOLADO, 25 MM², ANTI-CHAMA 450/750 V, PARA DISTRIBUIÇÃO - FORNECIMENTO E INSTALAÇÃO. AF_12/2015</t>
  </si>
  <si>
    <t>1.2</t>
  </si>
  <si>
    <t>9.2</t>
  </si>
  <si>
    <t>M2</t>
  </si>
  <si>
    <t>8.3</t>
  </si>
  <si>
    <t>um</t>
  </si>
  <si>
    <t>M</t>
  </si>
  <si>
    <t>M3</t>
  </si>
  <si>
    <t>KG</t>
  </si>
  <si>
    <t>UN</t>
  </si>
  <si>
    <t>T</t>
  </si>
  <si>
    <t>CHP</t>
  </si>
  <si>
    <t>BASE SINAPI:</t>
  </si>
  <si>
    <t xml:space="preserve"> BDI: </t>
  </si>
  <si>
    <t>SERVIÇOS PRELIMINARES</t>
  </si>
  <si>
    <t>TRANSPORTE COM CAMINHÃO BASCULANTE 6 M3 EM RODOVIA PAVIMENTADA, DMT 800 A 1.000 M</t>
  </si>
  <si>
    <t>m3</t>
  </si>
  <si>
    <t xml:space="preserve">BASE PARA PAVIMENTACAO COM BRITA CORRIDA, INCLUSIVE COMPACTACAO     </t>
  </si>
  <si>
    <t>EXECUÇÃO DE PASSEIO (CALÇADA) OU PISO DE CONCRETO COM CONCRETO MOLDADO IN LOCO, USINADO, ACABAMENTO CONVENCIONAL, ESPESSURA 12 CM, ARMADO. AF_07/2016</t>
  </si>
  <si>
    <t>M²</t>
  </si>
  <si>
    <t xml:space="preserve">74166/002 </t>
  </si>
  <si>
    <t>CAIXA DE INSPECAO EM ANEL DE CONCRETO PRE MOLDADO, COM 950MM DE ALTURA TOTAL. ANEIS COM ESP=50MM, DIAM.= 600MM. EXCLUSIVE TAMPAO E ESCAVACAO - FORNECIMENTO E INSTALACAO</t>
  </si>
  <si>
    <t>TAMPA EM CONCRETO ARMADO 60X60X5CM P/CX INSPECAO/FOSSA SEPTICA</t>
  </si>
  <si>
    <t>REATERRO MANUAL DE VALAS COM COMPACTAÇÃO MECANIZADA. AF_04/2016 M3 CR 27,73</t>
  </si>
  <si>
    <t>H</t>
  </si>
  <si>
    <t>2.4</t>
  </si>
  <si>
    <t>2.5</t>
  </si>
  <si>
    <t>3.3</t>
  </si>
  <si>
    <t>3.4</t>
  </si>
  <si>
    <t>4.5</t>
  </si>
  <si>
    <t>ILUMINAÇÃO</t>
  </si>
  <si>
    <t>5.2</t>
  </si>
  <si>
    <t>5.3</t>
  </si>
  <si>
    <t>MADEIRA ROLICA SEM TRATAMENTO, EUCALIPTO OU EQUIVALENTE DA REGIAO, H = 3 M, D = 12 A 15 CM (PARA ESCORAMENTO)</t>
  </si>
  <si>
    <t>locação da obra</t>
  </si>
  <si>
    <t>8.4</t>
  </si>
  <si>
    <t>PINTURA</t>
  </si>
  <si>
    <t xml:space="preserve"> PEDREIRO</t>
  </si>
  <si>
    <t>AUXILIAR DE TOPOGRAFO</t>
  </si>
  <si>
    <t xml:space="preserve">SARRAFO DE MADEIRA APARELHADA *2 X 10* CM, MACARANDUBA, ANGELIM OU M 3,55
EQUIVALENTE DA REGIAO
</t>
  </si>
  <si>
    <t xml:space="preserve">73798/001 </t>
  </si>
  <si>
    <t>DUTO ESPIRAL FLEXIVEL SINGELO PEAD D=50MM(2") REVESTIDO COM PVC COM FIO GUIA DE ACO GALVANIZADO, LANCADO DIRETO NO SOLO, INCL CONEXOES</t>
  </si>
  <si>
    <t xml:space="preserve">74131/004 </t>
  </si>
  <si>
    <t xml:space="preserve">74130/005 </t>
  </si>
  <si>
    <t>DISJUNTOR TERMOMAGNETICO TRIPOLAR PADRAO NEMA (AMERICANO) 60 A 100A 240V, FORNECIMENTO E INSTALACAO</t>
  </si>
  <si>
    <t>QUADRO DE DISTRIBUICAO DE ENERGIA DE EMBUTIR, EM CHAPA METALICA, PARA 18 DISJUNTORES TERMOMAGNETICOS MONOPOLARES, COM BARRAMENTO TRIFASICO E NEUTRO, FORNECIMENTO E INSTALACAO</t>
  </si>
  <si>
    <t>UM</t>
  </si>
  <si>
    <t>PONTO DE TOMADA RESIDENCIAL INCLUINDO TOMADA 10A/250V, CAIXA ELÉTRICA, ELETRODUTO, CABO, RASGO, QUEBRA E CHUMBAMENTO. AF_01/2016</t>
  </si>
  <si>
    <t>3.5</t>
  </si>
  <si>
    <t>Poste / Mastro Oficial para Volei de quadra com catraca (Par)</t>
  </si>
  <si>
    <t xml:space="preserve"> ELETRICISTA H C 18,59</t>
  </si>
  <si>
    <t xml:space="preserve">PINTURA ACRILICA PARA SINALIZAÇÃO HORIZONTAL EM PISO CIMENTADO </t>
  </si>
  <si>
    <t xml:space="preserve">74156/003 </t>
  </si>
  <si>
    <t xml:space="preserve"> ARMAÇÃO DE PILAR OU VIGA DE UMA ESTRUTURA CONVENCIONAL DE CONCRETO ARMADO EM UMA EDIFÍCAÇÃO TÉRREA OU SOBRADO UTILIZANDO AÇO CA-50 DE 16.0 MM - MONTAGEM. AF_12/2015</t>
  </si>
  <si>
    <t>FORMA TABUA PARA CONCRETO EM FUNDACAO C/ REAPROVEITAMENTO 5X M2 CR 43,19</t>
  </si>
  <si>
    <t xml:space="preserve"> M2</t>
  </si>
  <si>
    <t>ALVENARIA DE BLOCOS DE CONCRETO ESTRUTURAL 14X19X39 CM, (ESPESSURA 14 CM), FBK = 4,5 MPA, PARA PAREDES COM ÁREA LÍQUIDA MAIOR OU IGUAL A 6M², SEM VÃOS, UTILIZANDO PALHETA. AF_12/2014</t>
  </si>
  <si>
    <t>ARMAÇÃO DE PILAR OU VIGA DE UMA ESTRUTURA CONVENCIONAL DE CONCRETO ARMADO EM UMA EDIFÍCAÇÃO TÉRREA OU SOBRADO UTILIZANDO AÇO CA-60 DE 5.0 MM
- MONTAGEM. AF_12/2015</t>
  </si>
  <si>
    <t>ESTACA A TRADO (BROCA) DIAMETRO = 20 CM, EM CONCRETO MOLDADO IN LOCO, 15 MPA, SEM ARMACAO</t>
  </si>
  <si>
    <t>M³</t>
  </si>
  <si>
    <t>CONCRETO FCK = 15MPA, TRAÇO 1:3,4:3,5 (CIMENTO/ AREIA MÉDIA/ BRITA 1) - PREPARO MECÂNICO COM BETONEIRA 400 L. AF_07/2016</t>
  </si>
  <si>
    <t>LANCAMENTO/APLICACAO MANUAL DE CONCRETO EM FUNDACOES M3 CR 133,19</t>
  </si>
  <si>
    <t xml:space="preserve">74157/004 </t>
  </si>
  <si>
    <t>mercado</t>
  </si>
  <si>
    <t>73783/011</t>
  </si>
  <si>
    <t xml:space="preserve">73783/005 </t>
  </si>
  <si>
    <t>POSTE CONCRETO SEÇÃO CIRCULAR COMPRIMENTO=7M CARGA NOMINAL TOPO 100KG INCLUSIVE ESCAVACAO EXCLUSIVE TRANSPORTE - FORNECIMENTO E COLOCAÇÃO</t>
  </si>
  <si>
    <t>AREIA PARA ATERRO - POSTO JAZIDA/FORNECEDOR (RETIRADO NA JAZIDA, SEM TRANSPORTE)</t>
  </si>
  <si>
    <t xml:space="preserve">
REGULARIZACAO DE SUPERFICIES EM TERRA COM MOTONIVELADORA 
 </t>
  </si>
  <si>
    <t>CARGA, MANOBRAS E DESCARGA DE AREIA, BRITA, PEDRA DE MAO E SOLOS COM CAMINHAO BASCULANTE 6 M3 (DESCARGA LIVRE)</t>
  </si>
  <si>
    <t xml:space="preserve">EXECUÇÃO DE DEPÓSITO EM CANTEIRO DE OBRA EM CHAPA DE MADEIRA COMPENSADA, NÃO INCLUSO MOBILIÁRIO E EQUIPAMENTOS. AF_02/2016 </t>
  </si>
  <si>
    <t xml:space="preserve">GUIA (MEIO-FIO) CONCRETO, MOLDADA  IN LOCO  EM TRECHO RETO COM EXTRUSORA, 14 CM BASE X 30 CM ALTURA. AF_06/2016 </t>
  </si>
  <si>
    <t xml:space="preserve">GUIA (MEIO-FIO) CONCRETO, MOLDADA  IN LOCO  EM TRECHO CURVO COM EXTRUSORA, 14 CM BASE X 30 CM ALTURA. AF_06/2016 </t>
  </si>
  <si>
    <t>JUNÇÃO DUPLA, PVC, SERIE R, ÁGUA PLUVIAL, DN 100 X 100 X 100 MM, JUNTA UN CR 85,28
ELÁSTICA, FORNECIDO E INSTALADO EM RAMAL DE ENCAMINHAMENTO. AF_12/2014</t>
  </si>
  <si>
    <t>FORNECIMENTO/INSTALACAO MANTA BIDIM RT-16</t>
  </si>
  <si>
    <t>ESCAVAÇÃO MANUAL DE VALAS. AF_03/2016</t>
  </si>
  <si>
    <t xml:space="preserve">
ESCAVACAO MECANICA CAMPO ABERTO EM SOLO EXCETO ROCHA ATE 2,00M PROFUDIDADE
 </t>
  </si>
  <si>
    <t xml:space="preserve">
REGULARIZACAO E COMPACTACAO DE SUBLEITO ATE 20 CM DE ESPESSURA 
 </t>
  </si>
  <si>
    <t xml:space="preserve">CAMADA DRENANTE COM BRITA NUM 2 </t>
  </si>
  <si>
    <t>UNID</t>
  </si>
  <si>
    <t xml:space="preserve">
TOPOGRAFO
 </t>
  </si>
  <si>
    <t>VESTIÁRIOS</t>
  </si>
  <si>
    <t xml:space="preserve">GUIA (MEIO-FIO) E SARJETA CONJUGADOS DE CONCRETO, MOLDADA IN LOCO EM TRECHO RETO COM EXTRUSORA, GUIA 13,5 CM BASE X 30 CM ALTURA, SARJETA 50 CM BASE X 12,5 CM ALTURA. AF_06/2016
 </t>
  </si>
  <si>
    <t xml:space="preserve">ESCAVACAO MECANICA CAMPO ABERTO EM SOLO EXCETO ROCHA ATE 2,00M PROFUDIDADE </t>
  </si>
  <si>
    <t>REDES DE PROTEÇÃO</t>
  </si>
  <si>
    <t>GUIA (MEIO-FIO) E SARJETA CONJUGADOS DE CONCRETO, MOLDADA IN LOCO EM TRECHO CURVO COM EXTRUSORA, GUIA 13,5 CM BASE X 30 CM ALTURA, SARJETA 50 CM BASE X 12,5 CM ALTURA. AF_06/2016</t>
  </si>
  <si>
    <t>unid</t>
  </si>
  <si>
    <t>m2</t>
  </si>
  <si>
    <t xml:space="preserve">PORTAO DE FERRO EM CHAPA GALVANIZADA PLANA 14 GSG </t>
  </si>
  <si>
    <t>CORTE E DOBRA DE AÇO CA-60 DIAMETRO DE 4,2MM</t>
  </si>
  <si>
    <t>TUBO PVC D=4" COM MATERIAL DDRENANTE PARA DRENO/ BARBACA - FORNECIMENTO E INSTALAÇÃO</t>
  </si>
  <si>
    <t>CORTE E DOBRA DE AÇO CA-50 DIAMETRO DE 6,3MM UTILIZADO EM ESTRUTURAS DIVERSAS EXCETO LAJES (1/4)</t>
  </si>
  <si>
    <t>CORTE E DOBRA DE AÇO CA-50 DIAMETRO DE 8MM UTILIZADO EM ESTRUTURAS DIVERSAS EXCETO LAJES (5/16)</t>
  </si>
  <si>
    <t>CORTE E DOBRA DE AÇO CA-50 DIAMETRO DE 10MM UTILIZADO EM ESTRUTURAS DIVERSAS EXCETO LAJES (3/8)</t>
  </si>
  <si>
    <t>CONCRETO FCK 20 MPA TRAÇO 1:2,7:3 (CIMENTO, AREIA MÉDIA, BRITA1) PREPARO MECÂNICO COM BETONEIRA</t>
  </si>
  <si>
    <t>EXECUÇÃO DE PASSEIO (CALÇADA) OU PISO DE CONCRETO COM CONCRETO MOLDADO IN LOCO, FEITO EM OBRA, ACABAMENTO CONVENCIONAL, ESPESSURA 6 CM, ARMADO. AF_07/2016</t>
  </si>
  <si>
    <t>ARGILA OU BARRO PARA ATERRO SEM TRANSPORTE</t>
  </si>
  <si>
    <t>TUBO PVC D=3" COM MATERIAL DRENANTE PARA DRENO/ BARBACA - FORNECIMENTO E INSTALAÇÃO</t>
  </si>
  <si>
    <t>POSTE CONCRETO SEÇÃO CIRCULAR COMPRIMENTO = 14M CARGA NOMINAL NO TOPO 400KG INCLUSIVE ESCAVACAO EXCLUSIVE TRANSPORTE - FORNECIMENTO E COLOCAÇÃO</t>
  </si>
  <si>
    <t>CARGA, MANOBRAS E DESCARGA DE MATERIAIS DIVERSOS COM CAMINHÃO CARROCERIA 9T (CARGA E DESCARGA MANUAIS)</t>
  </si>
  <si>
    <t>LANÇAMENTO COM USO DE BOMBA, ADENSAMENTO E ACABAMENTO DE CONCRETO EM ESTRUTURAS AF 12/2015</t>
  </si>
  <si>
    <t>UNI</t>
  </si>
  <si>
    <t>FUNDAÇÃO E ESTRUTURA</t>
  </si>
  <si>
    <t xml:space="preserve">73965/009 </t>
  </si>
  <si>
    <t xml:space="preserve">ESCAVACAO MANUAL DE VALA EM LODO, DE 1,5 ATE 3M, EXCLUINDO ESGOTAMENTO 
/ESCORAMENTO. </t>
  </si>
  <si>
    <t>ARMAÇÃO DE PILAR OU VIGA DE UMA ESTRUTURA CONVENCIONAL DE CONCRETO ARMADO EM UM EDIFÍCIO DE MÚLTIPLOS PAVIMENTOS UTILIZANDO AÇO CA-50 DE 10.0 MM - MONTAGEM. AF_12/2015</t>
  </si>
  <si>
    <t>ARMAÇÃO DE PILAR OU VIGA DE UMA ESTRUTURA CONVENCIONAL DE CONCRETO ARMADO EM UM EDIFÍCIO DE MÚLTIPLOS PAVIMENTOS UTILIZANDO AÇO CA-60 DE 5.0
MM - MONTAGEM. AF_12/2015</t>
  </si>
  <si>
    <t>94965</t>
  </si>
  <si>
    <t>CONCRETO FCK = 25MPA, TRAÇO 1:2,3:2,7 (CIMENTO/ AREIA MÉDIA/ BRITA 1) M3 CR 
- PREPARO MECÂNICO COM BETONEIRA 400 L. AF_07/2016</t>
  </si>
  <si>
    <t>74157/004</t>
  </si>
  <si>
    <t>LANCAMENTO/APLICACAO MANUAL DE CONCRETO EM FUNDACOES</t>
  </si>
  <si>
    <t>VERGA MOLDADA IN LOCO EM CONCRETO PARA PORTAS COM MAIS DE 1,5 M DE VÃO AF_03/2016</t>
  </si>
  <si>
    <t xml:space="preserve">ALVENARIA </t>
  </si>
  <si>
    <t>REVESTIMENTE DE PAREDE</t>
  </si>
  <si>
    <t xml:space="preserve">REVESTIMENTO DE PISO </t>
  </si>
  <si>
    <t xml:space="preserve">94319 </t>
  </si>
  <si>
    <t>ATERRO MANUAL DE VALAS COM SOLO ARGILO-ARENOSO E COMPACTAÇÃO MECANIZAD M3 A. AF_05/2016</t>
  </si>
  <si>
    <t>2,40</t>
  </si>
  <si>
    <t xml:space="preserve">95241 </t>
  </si>
  <si>
    <t>LASTRO DE CONCRETO, E = 5 CM, PREPARO MECÂNICO, INCLUSOS LANÇAMENTO E M2 CR 23,83 ADENSAMENTO. AF_07_2016</t>
  </si>
  <si>
    <t xml:space="preserve">87620 </t>
  </si>
  <si>
    <t>CONTRAPISO EM ARGAMASSA TRAÇO 1:4 (CIMENTO E AREIA), PREPARO MECÂNICO COM BETONEIRA 400 L, APLICADO EM ÁREAS SECAS SOBRE LAJE, ADERIDO, ESPESSURA 2CM. AF_06/2014</t>
  </si>
  <si>
    <t>60</t>
  </si>
  <si>
    <t>INSTALAÇÃO ESGOTO</t>
  </si>
  <si>
    <t>TUBO PVC, SERIE NORMAL, ESGOTO PREDIAL, DN 75 MM, FORNECIDO E INSTALADO EM RAMAL DE DESCARGA OU RAMAL DE ESGOTO SANITÁRIO. AF_12/2014</t>
  </si>
  <si>
    <t xml:space="preserve">74166/001 </t>
  </si>
  <si>
    <t>FOSSA</t>
  </si>
  <si>
    <t xml:space="preserve">LANCAMENTO/APLICACAO MANUAL DE CONCRETO EM FUNDACOES M3 </t>
  </si>
  <si>
    <t xml:space="preserve">73994/001 </t>
  </si>
  <si>
    <t>ARMACAO EM TELA DE ACO SOLDADA NERVURADA Q-138, ACO CA-60, 4,2MM, MALHA 10X10CM</t>
  </si>
  <si>
    <t>FOSSA SÉPTICA EM ALVENARIA DE TIJOLO CERÂMICO MACIÇO, DIMENSÕES EXTERN UN 
AS DE 1,90X1,10X1,40 M, VOLUME DE 1.500 LITROS, REVESTIDO INTERNAMENTE
COM MASSA ÚNICA E IMPERMEABILIZANTE E COM TAMPA DE CONCRETO ARMADO CO
M ESPESSURA DE 8 CM</t>
  </si>
  <si>
    <t>PONTO DE CONSUMO TERMINAL DE ÁGUA FRIA (SUBRAMAL) COM TUBULAÇÃO DE PVC, DN 25 MM, INSTALADO EM RAMAL DE ÁGUA, INCLUSOS RASGO E CHUMBAMENTO EM ALVENARIA. AF_12/2014</t>
  </si>
  <si>
    <t xml:space="preserve"> KIT DE REGISTRO DE PRESSÃO BRUTO DE LATÃO ¾", INCLUSIVE CONEXÕES, ROSCÁVEL, INSTALADO EM RAMAL DE ÁGUA FRIA - FORNECIMENTO E INSTALAÇÃO. AF_12/2014</t>
  </si>
  <si>
    <t>CAIXA D´ÁGUA EM POLIETILENO, 1000 LITROS, COM ACESSÓRIOS</t>
  </si>
  <si>
    <t>LOUÇAS /METAIS E BANCADAS</t>
  </si>
  <si>
    <t>VASO SANITÁRIO SIFONADO COM CAIXA ACOPLADA LOUÇA BRANCA - PADRÃO MÉDIO, INCLUSO ENGATE FLEXÍVEL EM PLÁSTICO BRANCO, 1/2 X 40CM - FORNECIMEN
TO E INSTALAÇÃO. AF_12/2013</t>
  </si>
  <si>
    <t>74234/001</t>
  </si>
  <si>
    <t>MICTORIO SIFONADO DE LOUCA BRANCA COM PERTENCES, COM REGISTRO DE PRESSAO 1/2" COM CANOPLA CROMADA ACABAMENTO SIMPLES E CONJUNTO PARA FIXACAO</t>
  </si>
  <si>
    <t>BARRA DE APOIO RETA, EM ACO INOX POLIDO, COMPRIMENTO 80CM, DIAMETRO MINIMO 3 CM</t>
  </si>
  <si>
    <t>BANCADA DE GRANITO CINZA POLIDO PARA LAVATÓRIO 0,50 X 0,60 M - FORNECIMENTO E INSTALAÇÃO. AF_12/2013</t>
  </si>
  <si>
    <t>Um</t>
  </si>
  <si>
    <t xml:space="preserve">ESPELHO CRISTAL, ESPESSURA 4MM, COM PARAFUSOS DE FIXACAO, SEM MOLDURA </t>
  </si>
  <si>
    <t>PONTO DE ILUMINAÇÃO E TOMADA, RESIDENCIAL, INCLUINDO INTERRUPTOR SIMPLES E TOMADA 10A/250V, CAIXA ELÉTRICA, ELETRODUTO, CABO, RASGO, QUEBRA E CHUMBAMENTO (EXCLUINDO LUMINÁRIA E LÂMPADA). AF_01/2016</t>
  </si>
  <si>
    <t xml:space="preserve">74094/001 </t>
  </si>
  <si>
    <t>LÂMPADA LED 10 W BIVOLT BRANCA, FORMATO TRADICIONAL (BASE E27) - FORNECIMENTO E INSTALAÇÃO</t>
  </si>
  <si>
    <t xml:space="preserve">74130/001 </t>
  </si>
  <si>
    <t>DISJUNTOR TERMOMAGNETICO MONOPOLAR PADRAO NEMA (AMERICANO) 10 A 30A 240V, FORNECIMENTO E INSTALACAO</t>
  </si>
  <si>
    <t xml:space="preserve">74130/003 </t>
  </si>
  <si>
    <t xml:space="preserve">DISJUNTOR TERMOMAGNETICO BIPOLAR PADRAO NEMA (AMERICANO) 10 A 50A 240V, FORNECIMENTO E INSTALACAO </t>
  </si>
  <si>
    <t>U</t>
  </si>
  <si>
    <t xml:space="preserve">FORRO    </t>
  </si>
  <si>
    <t>ALCAPAO EM COMPENSADO DE MADEIRA CEDRO/VIROLA, 60X60X2CM, COM MARCO 7X 3CM, ALIZAR DE 2A, DOBRADICAS EM LATAO CROMADO E TARJETA CROMADA</t>
  </si>
  <si>
    <t>88483</t>
  </si>
  <si>
    <t>88487</t>
  </si>
  <si>
    <t>APLICAÇÃO MANUAL DE PINTURA COM TINTA LÁTEX PVA EM PAREDES, DUAS DEMÃOS. AF_06/2014</t>
  </si>
  <si>
    <t>ESQUADRIAS</t>
  </si>
  <si>
    <t>91341</t>
  </si>
  <si>
    <t>PORTA EM ALUMÍNIO DE ABRIR TIPO VENEZIANA COM GUARNIÇÃO, FIXAÇÃO COM P ARAFUSOS - FORNECIMENTO E INSTALAÇÃO. AF_08/2015</t>
  </si>
  <si>
    <t xml:space="preserve">93184 </t>
  </si>
  <si>
    <t>VERGA PRÉ-MOLDADA PARA PORTAS COM ATÉ 1,5 M DE VÃO. AF_03/2016 M AS 21,36</t>
  </si>
  <si>
    <t xml:space="preserve">72144 </t>
  </si>
  <si>
    <t>RECOLOCACAO DE FOLHAS DE PORTA DE PASSAGEM OU JANELA, CONSIDERANDO REAPROVEITAMENTO DO MATERIAL</t>
  </si>
  <si>
    <t xml:space="preserve">93183 </t>
  </si>
  <si>
    <t xml:space="preserve">84161 </t>
  </si>
  <si>
    <t>SOLEIRA DE MARMORE BRANCO, LARGURA 15CM, ESPESSURA 3CM, ASSENTADA SOBRE ARGAMASSA TRACO 1:4 (CIMENTO E AREIA)</t>
  </si>
  <si>
    <t>9537</t>
  </si>
  <si>
    <t>88</t>
  </si>
  <si>
    <t>DEMOLIÇÕES</t>
  </si>
  <si>
    <t>CHAPISCO APLICADO EM ALVENARIAS E ESTRUTURAS DE CONCRETO INTERNAS, COM COLHER DE PEDREIRO. ARGAMASSA TRAÇO 1:3 COM PREPARO MANUAL. AF_06/2014</t>
  </si>
  <si>
    <t>CHUVEIRO ELETRICO COMUM CORPO PLASTICO TIPO DUCHA, FORNECIMENTO E INSTALACAO</t>
  </si>
  <si>
    <t>INSTALAÇÕES ELÉTRICAS</t>
  </si>
  <si>
    <t xml:space="preserve">LUMINARIA TIPO SPOT PARA 1 LAMPADA INCANDESCENTE/FLUORESCENTE COMPACTA </t>
  </si>
  <si>
    <t xml:space="preserve">LIMPEZA </t>
  </si>
  <si>
    <t>RETIRADA DE APARELHOS SANITARIOS</t>
  </si>
  <si>
    <t>DEMOLICAO DE CONCRETO SIMPLES</t>
  </si>
  <si>
    <t>DEMOLICAO DE ALVENARIA DE ELEMENTOS CERAMICOS VAZADOS</t>
  </si>
  <si>
    <t>CAIXA SIFONADA, PVC, DN 100 X 100 X 50 MM, FORNECIDA E INSTALADA EM RAMAIS DE ENCAMINHAMENTO DE ÁGUA PLUVIAL. AF_12/2014_P</t>
  </si>
  <si>
    <t>RALO SIFONADO, PVC, DN 100 X 40 MM, JUNTA SOLDÁVEL, FORNECIDO E INSTALADO EM RAMAIS DE ENCAMINHAMENTO DE ÁGUA PLUVIAL. AF_12/2014_P</t>
  </si>
  <si>
    <t>REGISTRO DE GAVETA BRUTO, LATÃO, ROSCÁVEL, 3/4", FORNECIDO E INSTALADO
EM RAMAL DE ÁGUA. AF_12/2014</t>
  </si>
  <si>
    <t xml:space="preserve">VERGA PRÉ-MOLDADA PARA JANELAS COM MAIS DE 1,5 M DE VÃO. AF_03/2016 </t>
  </si>
  <si>
    <t>8.5</t>
  </si>
  <si>
    <t>8.6</t>
  </si>
  <si>
    <t>8.7</t>
  </si>
  <si>
    <t>8.8</t>
  </si>
  <si>
    <t>CONTRATAÇÃO DE EMPRESA ESPECIALIZADA PARA A EXECUÇÃO DOS SERVIÇOS DE ENGENHARIA NECESSÁRIOS À IMPLANTAÇÃO DE UM CONJUNTO POLIESPORTIVO COMPOSTO POR PISTAS, QUADRAS E VESTIÁRIOS NO CAMPUS PINHEIRAL DO IFRJ E ILUMINAÇÃO DAS PISTAS E QUADRAS</t>
  </si>
  <si>
    <t>MINI ARQUIBANCADA E BANCOS DE CONCRETO</t>
  </si>
  <si>
    <t xml:space="preserve">DESCRIÇÃO DOS SERVIÇOS </t>
  </si>
  <si>
    <t xml:space="preserve"> PISTA CORRIDA  DE 100M</t>
  </si>
  <si>
    <t xml:space="preserve"> PISTAS DE TERRA FIRME /ÁREA DE ARREMESSO  E SALTO</t>
  </si>
  <si>
    <t>QUADRA DE AREIA E CX DE SALTO</t>
  </si>
  <si>
    <t>PR. UNIT.(R$) SEM BDI</t>
  </si>
  <si>
    <t>ALVENARIA DE VEDAÇÃO DE BLOCOS CERÂMICOS FURADOS NA VERTICAL DE 9X19X39CM (ESPESSURA 9CM) DE PAREDES COM ÁREA LÍQUIDA MAIOR OU IGUAL A 6M² COM VÃOS E ARGAMASSA DE ASSENTAMENTO COM PREPARO MANUAL. AF_06/2014</t>
  </si>
  <si>
    <t>TUBO PVC, SERIE NORMAL, ESGOTO PREDIAL, DN 50 MM, FORNECIDO E INSTALADO EM RAMAL DE DESCARGA OU RAMAL DE ESGOTO SANITÁRIO. AF_12/2014</t>
  </si>
  <si>
    <t>CONCRETO FCK = 15MPA, TRAÇO 1:3,4:3,5 (CIMENTO/ AREIA MÉDIA/ BRITA 1) PREPARO MECÂNICO COM BETONEIRA 400 L. AF_07/2016</t>
  </si>
  <si>
    <t>REGULARIZAÇÃO TERRENO</t>
  </si>
  <si>
    <t>DRENAGEM</t>
  </si>
  <si>
    <t>MURETA DE PROTEÇÃO</t>
  </si>
  <si>
    <t>ATERRO COM AREIA</t>
  </si>
  <si>
    <t>4.3.4</t>
  </si>
  <si>
    <t>6.3.2</t>
  </si>
  <si>
    <t>6.3.3</t>
  </si>
  <si>
    <t>ESCAVAÇÃO E REGULARIZAÇÃO TERRENO</t>
  </si>
  <si>
    <t>PAVIMENTAÇÃO</t>
  </si>
  <si>
    <t xml:space="preserve">ESCAVAÇÃO  </t>
  </si>
  <si>
    <t>MEIO-FIO E SARJETAS</t>
  </si>
  <si>
    <t>5.2.1</t>
  </si>
  <si>
    <t>5.2.2</t>
  </si>
  <si>
    <t>5.3.1</t>
  </si>
  <si>
    <t>5.3.2</t>
  </si>
  <si>
    <t>5.3.3</t>
  </si>
  <si>
    <t>5.1.1</t>
  </si>
  <si>
    <t>CAIXA DE PASSAGEM 60X60X70 FUNDO BRITA COM TAMPA</t>
  </si>
  <si>
    <t>ESCAVAÇÃO PARA DUTOS E POSTES</t>
  </si>
  <si>
    <t>CABEAMENTO E REFLETORES</t>
  </si>
  <si>
    <t>QUADRO DE DISJUNTORES E ATERRAMENTO</t>
  </si>
  <si>
    <t>6.2.4</t>
  </si>
  <si>
    <t>6.2.5</t>
  </si>
  <si>
    <t>6.2.7</t>
  </si>
  <si>
    <t>LAJE PRE-MOLD BETA 11 P/3,5KN/M2 VAO 4,1M INCL VIGOTAS TIJOLOS ARMADURA NEGATIVA CAPEAMENTO 3CM CONCRETO 15MPA ESCORAMENTO MATERIAIS E MAO
DE OBRA.</t>
  </si>
  <si>
    <t xml:space="preserve">CAIACAO EM MEIO FIO   
demarcação do campo                                               </t>
  </si>
  <si>
    <t>20,34%</t>
  </si>
  <si>
    <t xml:space="preserve">REATERRO MANUAL DE VALAS COM COMPACTAÇÃO MECANIZADA. AF_04/2016 </t>
  </si>
  <si>
    <t xml:space="preserve">ALVENARIA DE VEDAÇÃO DE BLOCOS VAZADOS DE CONCRETO DE 9X19X39CM (ESPESSURA 9CM) DE PAREDES COM ÁREA LÍQUIDA MAIOR OU IGUAL A 6M² SEM VÃOS E ARGAMASSA DE ASSENTAMENTO COM PREPARO MANUAL. AF_06/2014 </t>
  </si>
  <si>
    <t>1</t>
  </si>
  <si>
    <t>4.3.5</t>
  </si>
  <si>
    <t>8.9</t>
  </si>
  <si>
    <t>RECURSO DA EMENDA PARLAMENTAR Nº</t>
  </si>
  <si>
    <t>Mesa de concreto com bancos</t>
  </si>
  <si>
    <t>Rede para Lateral ou Fundo de Quadra medidas 4m x 50m. Fio 4mm, nylon, malha 12 cm, cor branca</t>
  </si>
  <si>
    <t>Rede para Lateral ou Fundo de Quadra medidas 4m x 40m. Fio 4mm, nylon, malha 12 cm, cor branca</t>
  </si>
  <si>
    <t>cabo de aço galvanizado 3/32 revestico com pvc</t>
  </si>
  <si>
    <t>par</t>
  </si>
  <si>
    <t>PUXADOR CENTRAL PARA ESQUADRIA DE ALUMÍNIO</t>
  </si>
  <si>
    <t>MOLA AEREA FECHA PORTA PARA PORTAS COM LARGURA ATE 95 CM</t>
  </si>
  <si>
    <t>CUBA DE EMBUTIR OVAL EM LOUÇA BRANCA, 35 X 50CM OU EQUIVALENTE - FORNECIMENTO E INSTALAÇÃO. AF_12/2013</t>
  </si>
  <si>
    <t>FORMA TABUA PARA CONCRETO EM FUNDACAO C/ REAPROVEITAMENTO 5X M2</t>
  </si>
  <si>
    <t>BANCOS DE CONCRETO 0,40 X 1,5M</t>
  </si>
  <si>
    <t>trave futebol society</t>
  </si>
  <si>
    <t>LOCAÇÃO DAS PISTAS E QUADRAS</t>
  </si>
  <si>
    <t>2.1.1</t>
  </si>
  <si>
    <t>2.1.2</t>
  </si>
  <si>
    <t>2.1.3</t>
  </si>
  <si>
    <t>2.2.1</t>
  </si>
  <si>
    <t>2.2.2</t>
  </si>
  <si>
    <t>2.2.3</t>
  </si>
  <si>
    <t>2.2.4</t>
  </si>
  <si>
    <t>2.2.5</t>
  </si>
  <si>
    <t>2.2.6</t>
  </si>
  <si>
    <t>2.2.7</t>
  </si>
  <si>
    <t>2.3.1</t>
  </si>
  <si>
    <t>2.3.2</t>
  </si>
  <si>
    <t>2.3.3</t>
  </si>
  <si>
    <t>2.4.1</t>
  </si>
  <si>
    <t>2.5.1</t>
  </si>
  <si>
    <t>2.5.2</t>
  </si>
  <si>
    <t>2.5.3</t>
  </si>
  <si>
    <t>2.5.4</t>
  </si>
  <si>
    <t>2.6</t>
  </si>
  <si>
    <t>2.6.1</t>
  </si>
  <si>
    <t>2.6.2</t>
  </si>
  <si>
    <t>2.6.3</t>
  </si>
  <si>
    <t>2.6.4</t>
  </si>
  <si>
    <t>2.6.5</t>
  </si>
  <si>
    <t>2.6.6</t>
  </si>
  <si>
    <t>2.6.7</t>
  </si>
  <si>
    <t>2.7</t>
  </si>
  <si>
    <t>2.7.1</t>
  </si>
  <si>
    <t>2.7.2</t>
  </si>
  <si>
    <t>2.7.3</t>
  </si>
  <si>
    <t>2.7.4</t>
  </si>
  <si>
    <t>2.7.5</t>
  </si>
  <si>
    <t>2.8</t>
  </si>
  <si>
    <t>2.8.1</t>
  </si>
  <si>
    <t>2.8.2</t>
  </si>
  <si>
    <t>2.8.3</t>
  </si>
  <si>
    <t>2.8.4</t>
  </si>
  <si>
    <t>2.9</t>
  </si>
  <si>
    <t>2.9.1</t>
  </si>
  <si>
    <t>2.9.2</t>
  </si>
  <si>
    <t>2.9.3</t>
  </si>
  <si>
    <t>2.9.4</t>
  </si>
  <si>
    <t>2.9.5</t>
  </si>
  <si>
    <t>2.9.6</t>
  </si>
  <si>
    <t>2.9.7</t>
  </si>
  <si>
    <t>2.9.8</t>
  </si>
  <si>
    <t>2.9.9</t>
  </si>
  <si>
    <t>2.9.10</t>
  </si>
  <si>
    <t>2.9.11</t>
  </si>
  <si>
    <t>2.10</t>
  </si>
  <si>
    <t>2.10.1</t>
  </si>
  <si>
    <t>2.10.2</t>
  </si>
  <si>
    <t>2.10.3</t>
  </si>
  <si>
    <t>2.10.4</t>
  </si>
  <si>
    <t>2.10.5</t>
  </si>
  <si>
    <t>2.10.6</t>
  </si>
  <si>
    <t>2.10.7</t>
  </si>
  <si>
    <t>2.10.8</t>
  </si>
  <si>
    <t>2.10.9</t>
  </si>
  <si>
    <t>2.10.10</t>
  </si>
  <si>
    <t>2.10.11</t>
  </si>
  <si>
    <t>2.10.12</t>
  </si>
  <si>
    <t>2.10.13</t>
  </si>
  <si>
    <t>2.11</t>
  </si>
  <si>
    <t>2.11.1</t>
  </si>
  <si>
    <t>2.11.2</t>
  </si>
  <si>
    <t>2.12</t>
  </si>
  <si>
    <t>2.12.1</t>
  </si>
  <si>
    <t>2.12.2</t>
  </si>
  <si>
    <t>2.12.3</t>
  </si>
  <si>
    <t>2.13</t>
  </si>
  <si>
    <t>2.13.1</t>
  </si>
  <si>
    <t>2.13.2</t>
  </si>
  <si>
    <t>2.13.3</t>
  </si>
  <si>
    <t>2.13.4</t>
  </si>
  <si>
    <t>2.13.5</t>
  </si>
  <si>
    <t>2.13.6</t>
  </si>
  <si>
    <t>2.13.7</t>
  </si>
  <si>
    <t>2.14</t>
  </si>
  <si>
    <t>2.14.1</t>
  </si>
  <si>
    <t>4.2.8</t>
  </si>
  <si>
    <t>4.2.9</t>
  </si>
  <si>
    <t>4.3.6</t>
  </si>
  <si>
    <t>4.3.7</t>
  </si>
  <si>
    <t>4.3.8</t>
  </si>
  <si>
    <t>4.4.2</t>
  </si>
  <si>
    <t>4.4.3</t>
  </si>
  <si>
    <t>4.4.4</t>
  </si>
  <si>
    <t>4.5.1</t>
  </si>
  <si>
    <t>4.5.2</t>
  </si>
  <si>
    <t>4.5.3</t>
  </si>
  <si>
    <t>4.5.4</t>
  </si>
  <si>
    <t>4.5.5</t>
  </si>
  <si>
    <t>4.5.6</t>
  </si>
  <si>
    <t>4.5.8</t>
  </si>
  <si>
    <t>5.2.3</t>
  </si>
  <si>
    <t>5.2.4</t>
  </si>
  <si>
    <t>5.3.4</t>
  </si>
  <si>
    <t>5.3.5</t>
  </si>
  <si>
    <t>6.1.4</t>
  </si>
  <si>
    <t>6.1.5</t>
  </si>
  <si>
    <t>6.1.6</t>
  </si>
  <si>
    <t>6.1.7</t>
  </si>
  <si>
    <t>6.2.8</t>
  </si>
  <si>
    <t>6.2.9</t>
  </si>
  <si>
    <t>6.3.4</t>
  </si>
  <si>
    <t>7.1.1</t>
  </si>
  <si>
    <t>7.1.2</t>
  </si>
  <si>
    <t>7.1.3</t>
  </si>
  <si>
    <t>7.2.1</t>
  </si>
  <si>
    <t>7.2.2</t>
  </si>
  <si>
    <t>7.3.1</t>
  </si>
  <si>
    <t>7.3.2</t>
  </si>
  <si>
    <t>7.3.3</t>
  </si>
  <si>
    <t>BANCO ARTICULADO PARA BANHO, EM AÇO INOX POLIDO, 70 CM X 45 CM</t>
  </si>
  <si>
    <t>PISO TÁTIL DE ALERTA OU DIRECIONAL DE BORRACHA COLORIDO, 25 X 25 CM, E = 12 MM PARA ARGAMASSA</t>
  </si>
  <si>
    <t>2.5.5</t>
  </si>
  <si>
    <t>2.5.6</t>
  </si>
  <si>
    <t>CORRIMÃO EM TUBO AÇO GALVANIZADO 1 1/4" COM BRAÇADEIRA</t>
  </si>
  <si>
    <t>74072/003</t>
  </si>
  <si>
    <t>2.5.7</t>
  </si>
  <si>
    <t>CRUZETA DE CONCRETO LEVE, COMP. 2000 MM SECAO 90 X 90 MM</t>
  </si>
  <si>
    <t>PLACAS DE SINALIZAÇÃO E ACESSIBILIDADE
(20 PLACAS DE 50 X 50)</t>
  </si>
  <si>
    <t xml:space="preserve">RECURSO COMPLEMENTAR </t>
  </si>
  <si>
    <t>CP IFRJ</t>
  </si>
  <si>
    <t>PLACA DE OBRA EM CHAPA DE ACO FINA A QUENTE BITOLA MSG 14, E = 2 MM (16 KG / M²) - 12 M² MODELO MEC</t>
  </si>
  <si>
    <t>CINTA DE AMARRAÇÃO DE ALVENARIA MOLDADA IN LOCO EM CONCRETO - AF 03/2016</t>
  </si>
  <si>
    <t xml:space="preserve">CP IFRJ </t>
  </si>
  <si>
    <t>TORNEIRA CLINICA COM ALAVANCA EM METAL CROMADO DE ALTA RESISTENCIA</t>
  </si>
  <si>
    <t>COTAÇÃO</t>
  </si>
  <si>
    <t xml:space="preserve">FORRO EM RÉGUAS DE PVC, FRISADO, PARA AMBIENTES RESIDENCIAIS, INCLUSIVE ESTRUTURA DE FIXAÇÃO. AF_05/2017_P
 </t>
  </si>
  <si>
    <t>LIXAMENTO DE PAREDES</t>
  </si>
  <si>
    <t>serralheiro com encargos complementares</t>
  </si>
  <si>
    <t xml:space="preserve">h </t>
  </si>
  <si>
    <t>pedreiro com encargos complementares</t>
  </si>
  <si>
    <t>4.5.9</t>
  </si>
  <si>
    <t>4.5.10</t>
  </si>
  <si>
    <t>74141/001</t>
  </si>
  <si>
    <t>EMBOÇO, PARA RECEBIMENTO DE CERÂMICA, EM ARGAMASSA TRAÇO 1:2:8, PREPARO MECÂNICO COM BETONEIRA 400L, APLICADO MANUALMENTE EM FACES INTERNAS DE PAREDES, PARA AMBIENTE COM ÁREA MAIOR QUE 10M2, ESPESSURA DE 10MM, COM EXECUÇÃO DE TALISCAS. AF_06/2014</t>
  </si>
  <si>
    <t>REVESTIMENTO CERÂMICO PARA PAREDES INTERNAS COM PLACAS TIPO TIPO ESMALTADA PADRÃO POPULAR DE DIMENSÕES 20X20 CM APLICADAS EM AMBIENTES DE ÁREA MAIOR QUE
5 M² A MEIA ALTURA DAS PAREDES. AF_06/2014</t>
  </si>
  <si>
    <t>REVESTIMENTO CERÂMICO PARA PISO COM PLACAS ESMALTADAS TIPO PADRÃO POPULAR DE DIMENSÕES 35X35 CM APLICADA EM AMBIENTES DE ÁREA MAIOR QUE 10 M2. AF_06/2014</t>
  </si>
  <si>
    <t>CAIXA INSPECAO EM CONCRETO PARA ATERRAMENTO E PARA RAIOS DIAMETRO = 300 MM</t>
  </si>
  <si>
    <t>PISO PODOTÁTIL DE CONCRETO DIRECIONAL E ALERTA 40 X 40 X2,5 CM</t>
  </si>
  <si>
    <t>PÇS</t>
  </si>
  <si>
    <t>74145/001</t>
  </si>
  <si>
    <t>PINTURA ESMALTE FOSCO, DUAS DEMÃOS, SOBRE SUPERFÍCIE METÁLICA, INCLUSO UMA DEMÃO DE FUNDO ANTICORROSIVO, UTILIZANDO REVOLVER (PISTOLA AR COMPRIMIDO)</t>
  </si>
  <si>
    <t xml:space="preserve">ESCAVACAO MECANICA CAMPO ABERTO EM SOLO EXCETO ROCHA ATE 2,00M PROFUNDIDADE
 </t>
  </si>
  <si>
    <t xml:space="preserve">
RETROESCAVADEIRA SOBRE RODAS COM CARREGADEIRA TRAÇÃO 4 X 4
 </t>
  </si>
  <si>
    <t xml:space="preserve">
TUBO ACO GALVANIZADO COM COSTURA, CLASSE MEDIA, DN 32 MM ( 1 1/4 "), E = 2,65 MM, *2,71* KG/M (NBR 5580)
(Tubo Redondo Galvanizado 2.1/2 Esp. 1,55mm 2´´ Esp. 1,55mm 1.1/2 Esp. 1,55mm 1´´ Esp. 1,25mm )
</t>
  </si>
  <si>
    <t>2.2.8</t>
  </si>
  <si>
    <t>2.2.9</t>
  </si>
  <si>
    <t>2.5.8</t>
  </si>
  <si>
    <t xml:space="preserve">POLIDORA DE PISO (POLITRIZ) PESO 100 KG DIAMETRO 450 MM MOTOR ELETRICO POTENCIA 4 HP CHP DIURNO </t>
  </si>
  <si>
    <t>7.3.4</t>
  </si>
  <si>
    <t>Refletor de Led 100w Led 6500k</t>
  </si>
  <si>
    <t>BRAÇO PARA ILUMINAÇÃO DE RUAS EM TURBO DE AÇO GALV 1 COM = 1,20 E INCLINAÇÃO 25 GRAUS AO PLANO VERT P/ FIXAÇÃO EM POSTE - FORNECIMENTO E INSTALAÇÃO</t>
  </si>
  <si>
    <t>Luminária Pública de led 50w</t>
  </si>
  <si>
    <t>DESMATAMENTO E LIMPEZA MECANIZADA DE TERRENO COM REMOÇÃO DE CAMADA VEGETAL, UTILIZANDO TRATOR DE ESTEIRAS</t>
  </si>
  <si>
    <t>73859/001</t>
  </si>
  <si>
    <t>COTAÇÂO</t>
  </si>
  <si>
    <t>5.1.2</t>
  </si>
  <si>
    <t>Rede para Lateral ou Fundo de Quadra medidas 4m x 25m. Fio 4mm, nylon, malha 12 cm, cor branca</t>
  </si>
  <si>
    <t xml:space="preserve">74131/005 </t>
  </si>
  <si>
    <t>QUADRO DE DISTRIBUICAO DE ENERGIA DE EMBUTIR, EM CHAPA METALICA, PARA24DISJUNTORES TERMOMAGNETICOS MONOPOLARES, COM BARRAMENTO TRIFASICO E NEUTRO, FORNECIMENTO E INSTALACAO</t>
  </si>
  <si>
    <t>74130/001</t>
  </si>
  <si>
    <t>DISJUNTOR TERMOMAGNETICO MONOPOLAR PADRAO NEMA AMERICANO 16 A FORNECIMENTO E INSTALAÇÃO</t>
  </si>
  <si>
    <t>DISJUNTOR TERMOMAGNETICO BIPOLAR PADRAO NEMA AMERICANO 10 A FORNECIMENTO E INSTALAÇÃO</t>
  </si>
  <si>
    <t>DISJUNTOR TERMOMAGNETICO TRIPOLAR PADRAO NEMA (AMERICANO) 60A 240V, FORNECIMENTO E INSTALACAO</t>
  </si>
  <si>
    <t>74130/003</t>
  </si>
  <si>
    <t>ELETRODUTO RIGIDO ROSCAVEL PVC DN 25 MM 3/4 PARA CIRCUITOS TERMINAIS EM PAREDE FORNECIMENTO E INSTALAÇÃO</t>
  </si>
  <si>
    <t xml:space="preserve">HASTE COPERWELD 3/4" X 3,00M COM CONECTOR UN </t>
  </si>
  <si>
    <t>CAMPOS COM FÓRMULAS
OBS: O DESCONTO DEVE SER IGUAL EM TODOS OS ITENS</t>
  </si>
  <si>
    <t>PR. UNIT. (R$)
SEM BDI</t>
  </si>
  <si>
    <t>PR.UNIT. (R$)
COM BDI</t>
  </si>
  <si>
    <t>DESCONTO</t>
  </si>
  <si>
    <t>PR. UNIT.(R$) 
COM BDI</t>
  </si>
  <si>
    <t>PREENCHER OS CAMPOS ABAIXO</t>
  </si>
  <si>
    <t>VALORES ESTIMADOS - CONTRATANTE</t>
  </si>
  <si>
    <t>CRONOGRAMA FÍSICO-FINANCEIRO
IMPLANTAÇÃO DE UM CONJUNTO POLIESPORTIVO COMPOSTO POR PISTAS, QUADRAS E VESTIÁRIOS NO CAMPUS PINHEIRAL DO IFRJ 
E ILUMINAÇÃO DAS PISTAS E QUADRAS</t>
  </si>
  <si>
    <t>DESCRIÇÃO</t>
  </si>
  <si>
    <t>TOTAL</t>
  </si>
  <si>
    <t>SUBTOTAL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</si>
  <si>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</si>
  <si>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</si>
  <si>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</si>
  <si>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</si>
  <si>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</si>
  <si>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</si>
  <si>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</si>
  <si>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</si>
  <si>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</si>
  <si>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</si>
  <si>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</si>
  <si>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</si>
  <si>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TOTAL COM BDI</t>
  </si>
  <si>
    <t>SALDO ACUMULADO</t>
  </si>
  <si>
    <t xml:space="preserve">OFERTA DA EMPRESA 
 INSERIR VALORES NA COLUNA "PR UNIT. (R$) SEM BDI"
</t>
  </si>
  <si>
    <t>AS CÉLULAS ESTÃO COM FÓRMULAS COM LINK À PLANILHA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</si>
</sst>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[$R$-416]\ * #,##0.00_-;\-[$R$-416]\ * #,##0.00_-;_-[$R$-416]\ * &quot;-&quot;??_-;_-@_-"/>
    <numFmt numFmtId="169" formatCode="[$-416]mmm\-yy;@"/>
    <numFmt numFmtId="170" formatCode="00000"/>
    <numFmt numFmtId="171" formatCode="&quot;R$&quot;\ #,##0.00"/>
  </numFmts>
  <fonts count="19">
    <font>
      <sz val="11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212121"/>
      <name val="Calibri"/>
      <family val="2"/>
      <scheme val="minor"/>
    </font>
    <font>
      <sz val="11.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1"/>
      <color theme="5" tint="0.7999816888943144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 applyNumberFormat="0" applyBorder="0" applyProtection="0"/>
    <xf numFmtId="0" fontId="4" fillId="0" borderId="0" applyNumberFormat="0" applyBorder="0" applyProtection="0"/>
    <xf numFmtId="165" fontId="4" fillId="0" borderId="0" applyBorder="0" applyProtection="0"/>
    <xf numFmtId="165" fontId="4" fillId="0" borderId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166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Border="0" applyProtection="0"/>
    <xf numFmtId="167" fontId="7" fillId="0" borderId="0" applyBorder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Border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10" applyFont="1" applyFill="1" applyAlignment="1">
      <alignment horizontal="center"/>
    </xf>
    <xf numFmtId="164" fontId="1" fillId="0" borderId="0" xfId="14" applyFont="1" applyFill="1" applyAlignment="1">
      <alignment horizontal="center" vertical="center"/>
    </xf>
    <xf numFmtId="0" fontId="1" fillId="2" borderId="0" xfId="10" applyFont="1" applyFill="1" applyAlignment="1">
      <alignment horizontal="center" vertical="center"/>
    </xf>
    <xf numFmtId="0" fontId="1" fillId="0" borderId="0" xfId="10" applyFont="1" applyFill="1" applyAlignment="1">
      <alignment horizontal="center" vertical="center"/>
    </xf>
    <xf numFmtId="44" fontId="11" fillId="3" borderId="1" xfId="10" applyNumberFormat="1" applyFont="1" applyFill="1" applyBorder="1" applyAlignment="1">
      <alignment horizontal="left" vertical="center"/>
    </xf>
    <xf numFmtId="49" fontId="11" fillId="3" borderId="2" xfId="10" applyNumberFormat="1" applyFont="1" applyFill="1" applyBorder="1" applyAlignment="1" applyProtection="1">
      <alignment vertical="center" wrapText="1"/>
    </xf>
    <xf numFmtId="49" fontId="11" fillId="3" borderId="10" xfId="10" applyNumberFormat="1" applyFont="1" applyFill="1" applyBorder="1" applyAlignment="1" applyProtection="1">
      <alignment vertical="center" wrapText="1"/>
    </xf>
    <xf numFmtId="0" fontId="9" fillId="0" borderId="3" xfId="10" applyFont="1" applyFill="1" applyBorder="1" applyAlignment="1" applyProtection="1">
      <alignment vertical="center"/>
    </xf>
    <xf numFmtId="0" fontId="9" fillId="0" borderId="7" xfId="10" applyFont="1" applyFill="1" applyBorder="1" applyAlignment="1" applyProtection="1">
      <alignment vertical="center"/>
    </xf>
    <xf numFmtId="0" fontId="11" fillId="0" borderId="1" xfId="10" applyFont="1" applyFill="1" applyBorder="1" applyAlignment="1" applyProtection="1">
      <alignment horizontal="right"/>
    </xf>
    <xf numFmtId="0" fontId="9" fillId="0" borderId="5" xfId="10" applyFont="1" applyFill="1" applyBorder="1" applyAlignment="1" applyProtection="1">
      <alignment vertical="center"/>
    </xf>
    <xf numFmtId="0" fontId="9" fillId="0" borderId="0" xfId="10" applyFont="1" applyFill="1" applyBorder="1" applyAlignment="1" applyProtection="1">
      <alignment vertical="center"/>
    </xf>
    <xf numFmtId="0" fontId="11" fillId="0" borderId="1" xfId="10" applyFont="1" applyFill="1" applyBorder="1" applyAlignment="1" applyProtection="1">
      <alignment horizontal="right" vertical="center" wrapText="1"/>
    </xf>
    <xf numFmtId="49" fontId="11" fillId="3" borderId="1" xfId="10" applyNumberFormat="1" applyFont="1" applyFill="1" applyBorder="1" applyAlignment="1" applyProtection="1">
      <alignment horizontal="center" vertical="center"/>
    </xf>
    <xf numFmtId="164" fontId="11" fillId="3" borderId="1" xfId="14" applyFont="1" applyFill="1" applyBorder="1" applyAlignment="1" applyProtection="1">
      <alignment horizontal="center" vertical="center"/>
    </xf>
    <xf numFmtId="4" fontId="11" fillId="3" borderId="1" xfId="10" applyNumberFormat="1" applyFont="1" applyFill="1" applyBorder="1" applyAlignment="1" applyProtection="1">
      <alignment horizontal="center" vertical="justify"/>
    </xf>
    <xf numFmtId="4" fontId="11" fillId="3" borderId="1" xfId="10" applyNumberFormat="1" applyFont="1" applyFill="1" applyBorder="1" applyAlignment="1" applyProtection="1">
      <alignment horizontal="center" vertical="justify" wrapText="1"/>
    </xf>
    <xf numFmtId="4" fontId="11" fillId="3" borderId="2" xfId="10" applyNumberFormat="1" applyFont="1" applyFill="1" applyBorder="1" applyAlignment="1" applyProtection="1">
      <alignment horizontal="center" vertical="center"/>
    </xf>
    <xf numFmtId="44" fontId="11" fillId="3" borderId="1" xfId="10" applyNumberFormat="1" applyFont="1" applyFill="1" applyBorder="1" applyAlignment="1" applyProtection="1">
      <alignment horizontal="left" vertical="center"/>
    </xf>
    <xf numFmtId="0" fontId="9" fillId="5" borderId="1" xfId="10" applyFont="1" applyFill="1" applyBorder="1" applyAlignment="1" applyProtection="1">
      <alignment horizontal="center" vertical="center"/>
    </xf>
    <xf numFmtId="165" fontId="9" fillId="5" borderId="1" xfId="4" applyFont="1" applyFill="1" applyBorder="1" applyAlignment="1" applyProtection="1">
      <alignment horizontal="center" vertical="center" wrapText="1"/>
    </xf>
    <xf numFmtId="0" fontId="9" fillId="5" borderId="1" xfId="10" applyFont="1" applyFill="1" applyBorder="1" applyAlignment="1" applyProtection="1">
      <alignment horizontal="left" vertical="center" wrapText="1"/>
    </xf>
    <xf numFmtId="0" fontId="9" fillId="5" borderId="1" xfId="14" applyNumberFormat="1" applyFont="1" applyFill="1" applyBorder="1" applyAlignment="1" applyProtection="1">
      <alignment horizontal="center" vertical="center"/>
    </xf>
    <xf numFmtId="44" fontId="9" fillId="5" borderId="1" xfId="14" applyNumberFormat="1" applyFont="1" applyFill="1" applyBorder="1" applyAlignment="1" applyProtection="1">
      <alignment horizontal="left" vertical="center"/>
    </xf>
    <xf numFmtId="44" fontId="9" fillId="5" borderId="1" xfId="10" applyNumberFormat="1" applyFont="1" applyFill="1" applyBorder="1" applyAlignment="1" applyProtection="1">
      <alignment horizontal="left" vertical="center"/>
    </xf>
    <xf numFmtId="44" fontId="9" fillId="5" borderId="2" xfId="10" applyNumberFormat="1" applyFont="1" applyFill="1" applyBorder="1" applyAlignment="1" applyProtection="1">
      <alignment horizontal="left" vertical="center"/>
    </xf>
    <xf numFmtId="0" fontId="13" fillId="5" borderId="1" xfId="0" applyFont="1" applyFill="1" applyBorder="1" applyAlignment="1" applyProtection="1">
      <alignment horizontal="center" vertical="center"/>
    </xf>
    <xf numFmtId="0" fontId="11" fillId="4" borderId="1" xfId="10" applyFont="1" applyFill="1" applyBorder="1" applyAlignment="1" applyProtection="1">
      <alignment horizontal="center" vertical="center" wrapText="1"/>
    </xf>
    <xf numFmtId="0" fontId="9" fillId="4" borderId="1" xfId="10" applyFont="1" applyFill="1" applyBorder="1" applyAlignment="1" applyProtection="1">
      <alignment horizontal="center" vertical="center" wrapText="1"/>
    </xf>
    <xf numFmtId="44" fontId="9" fillId="4" borderId="1" xfId="18" applyFont="1" applyFill="1" applyBorder="1" applyAlignment="1" applyProtection="1">
      <alignment horizontal="center" vertical="center"/>
    </xf>
    <xf numFmtId="44" fontId="11" fillId="4" borderId="1" xfId="14" applyNumberFormat="1" applyFont="1" applyFill="1" applyBorder="1" applyAlignment="1" applyProtection="1">
      <alignment horizontal="left" vertical="center"/>
    </xf>
    <xf numFmtId="44" fontId="11" fillId="4" borderId="1" xfId="10" applyNumberFormat="1" applyFont="1" applyFill="1" applyBorder="1" applyAlignment="1" applyProtection="1">
      <alignment horizontal="left" vertical="center"/>
    </xf>
    <xf numFmtId="44" fontId="11" fillId="4" borderId="2" xfId="14" applyNumberFormat="1" applyFont="1" applyFill="1" applyBorder="1" applyAlignment="1" applyProtection="1">
      <alignment horizontal="left" vertical="center"/>
    </xf>
    <xf numFmtId="0" fontId="11" fillId="5" borderId="1" xfId="10" applyFont="1" applyFill="1" applyBorder="1" applyAlignment="1" applyProtection="1">
      <alignment horizontal="center" vertical="center" wrapText="1"/>
    </xf>
    <xf numFmtId="0" fontId="9" fillId="0" borderId="1" xfId="10" applyFont="1" applyFill="1" applyBorder="1" applyAlignment="1" applyProtection="1">
      <alignment horizontal="center" vertical="center"/>
    </xf>
    <xf numFmtId="0" fontId="11" fillId="0" borderId="1" xfId="10" applyFont="1" applyFill="1" applyBorder="1" applyAlignment="1" applyProtection="1">
      <alignment horizontal="center" vertical="center" wrapText="1"/>
    </xf>
    <xf numFmtId="0" fontId="9" fillId="0" borderId="1" xfId="10" applyFont="1" applyFill="1" applyBorder="1" applyAlignment="1" applyProtection="1">
      <alignment horizontal="left" vertical="center" wrapText="1"/>
    </xf>
    <xf numFmtId="0" fontId="9" fillId="0" borderId="1" xfId="14" applyNumberFormat="1" applyFont="1" applyFill="1" applyBorder="1" applyAlignment="1" applyProtection="1">
      <alignment horizontal="center" vertical="center"/>
    </xf>
    <xf numFmtId="44" fontId="9" fillId="0" borderId="1" xfId="14" applyNumberFormat="1" applyFont="1" applyFill="1" applyBorder="1" applyAlignment="1" applyProtection="1">
      <alignment horizontal="left" vertical="center"/>
    </xf>
    <xf numFmtId="44" fontId="9" fillId="0" borderId="1" xfId="10" applyNumberFormat="1" applyFont="1" applyFill="1" applyBorder="1" applyAlignment="1" applyProtection="1">
      <alignment horizontal="left" vertical="center"/>
    </xf>
    <xf numFmtId="44" fontId="9" fillId="0" borderId="2" xfId="10" applyNumberFormat="1" applyFont="1" applyFill="1" applyBorder="1" applyAlignment="1" applyProtection="1">
      <alignment horizontal="left" vertical="center"/>
    </xf>
    <xf numFmtId="0" fontId="14" fillId="0" borderId="1" xfId="10" applyFont="1" applyFill="1" applyBorder="1" applyAlignment="1" applyProtection="1">
      <alignment horizontal="center" vertical="center" wrapText="1"/>
    </xf>
    <xf numFmtId="0" fontId="14" fillId="0" borderId="1" xfId="10" applyFont="1" applyFill="1" applyBorder="1" applyAlignment="1" applyProtection="1">
      <alignment vertical="center" wrapText="1"/>
    </xf>
    <xf numFmtId="164" fontId="14" fillId="0" borderId="1" xfId="14" applyFont="1" applyFill="1" applyBorder="1" applyAlignment="1" applyProtection="1">
      <alignment vertical="center" wrapText="1"/>
    </xf>
    <xf numFmtId="0" fontId="14" fillId="0" borderId="1" xfId="10" applyFont="1" applyFill="1" applyBorder="1" applyAlignment="1" applyProtection="1">
      <alignment horizontal="center" vertical="center"/>
    </xf>
    <xf numFmtId="0" fontId="14" fillId="0" borderId="1" xfId="10" applyFont="1" applyFill="1" applyBorder="1" applyAlignment="1" applyProtection="1">
      <alignment horizontal="left" vertical="center" wrapText="1"/>
    </xf>
    <xf numFmtId="164" fontId="14" fillId="0" borderId="1" xfId="14" applyFont="1" applyFill="1" applyBorder="1" applyAlignment="1" applyProtection="1">
      <alignment horizontal="center" vertical="center"/>
    </xf>
    <xf numFmtId="44" fontId="14" fillId="0" borderId="1" xfId="14" applyNumberFormat="1" applyFont="1" applyFill="1" applyBorder="1" applyAlignment="1" applyProtection="1">
      <alignment vertical="center"/>
    </xf>
    <xf numFmtId="0" fontId="9" fillId="4" borderId="1" xfId="10" applyFont="1" applyFill="1" applyBorder="1" applyAlignment="1" applyProtection="1">
      <alignment horizontal="center" vertical="center"/>
    </xf>
    <xf numFmtId="0" fontId="9" fillId="4" borderId="1" xfId="10" applyFont="1" applyFill="1" applyBorder="1" applyAlignment="1" applyProtection="1">
      <alignment horizontal="left" vertical="center" wrapText="1"/>
    </xf>
    <xf numFmtId="0" fontId="9" fillId="4" borderId="1" xfId="14" applyNumberFormat="1" applyFont="1" applyFill="1" applyBorder="1" applyAlignment="1" applyProtection="1">
      <alignment horizontal="center" vertical="center"/>
    </xf>
    <xf numFmtId="44" fontId="9" fillId="4" borderId="1" xfId="14" applyNumberFormat="1" applyFont="1" applyFill="1" applyBorder="1" applyAlignment="1" applyProtection="1">
      <alignment horizontal="left" vertical="center"/>
    </xf>
    <xf numFmtId="44" fontId="9" fillId="4" borderId="1" xfId="10" applyNumberFormat="1" applyFont="1" applyFill="1" applyBorder="1" applyAlignment="1" applyProtection="1">
      <alignment horizontal="left" vertical="center"/>
    </xf>
    <xf numFmtId="44" fontId="9" fillId="4" borderId="2" xfId="10" applyNumberFormat="1" applyFont="1" applyFill="1" applyBorder="1" applyAlignment="1" applyProtection="1">
      <alignment horizontal="left" vertical="center"/>
    </xf>
    <xf numFmtId="0" fontId="11" fillId="0" borderId="2" xfId="10" applyFont="1" applyFill="1" applyBorder="1" applyAlignment="1" applyProtection="1">
      <alignment horizontal="center" vertical="center" wrapText="1"/>
    </xf>
    <xf numFmtId="0" fontId="11" fillId="0" borderId="1" xfId="10" applyFont="1" applyFill="1" applyBorder="1" applyAlignment="1" applyProtection="1">
      <alignment vertical="center" wrapText="1"/>
    </xf>
    <xf numFmtId="0" fontId="9" fillId="0" borderId="1" xfId="10" applyFont="1" applyFill="1" applyBorder="1" applyAlignment="1" applyProtection="1">
      <alignment horizontal="center" vertical="center" wrapText="1"/>
    </xf>
    <xf numFmtId="0" fontId="11" fillId="4" borderId="1" xfId="10" applyFont="1" applyFill="1" applyBorder="1" applyAlignment="1" applyProtection="1">
      <alignment horizontal="center" vertical="center"/>
    </xf>
    <xf numFmtId="164" fontId="9" fillId="4" borderId="1" xfId="14" applyFont="1" applyFill="1" applyBorder="1" applyAlignment="1" applyProtection="1">
      <alignment horizontal="center" vertical="center"/>
    </xf>
    <xf numFmtId="165" fontId="9" fillId="0" borderId="1" xfId="4" applyFont="1" applyFill="1" applyBorder="1" applyAlignment="1" applyProtection="1">
      <alignment horizontal="center" vertical="center" wrapText="1"/>
    </xf>
    <xf numFmtId="0" fontId="11" fillId="5" borderId="1" xfId="10" applyFont="1" applyFill="1" applyBorder="1" applyAlignment="1" applyProtection="1">
      <alignment horizontal="center" vertical="center"/>
    </xf>
    <xf numFmtId="0" fontId="11" fillId="0" borderId="1" xfId="10" applyFont="1" applyFill="1" applyBorder="1" applyAlignment="1" applyProtection="1">
      <alignment horizontal="center" vertical="center"/>
    </xf>
    <xf numFmtId="0" fontId="9" fillId="5" borderId="1" xfId="10" applyFont="1" applyFill="1" applyBorder="1" applyAlignment="1" applyProtection="1">
      <alignment horizontal="center" vertical="center" wrapText="1"/>
    </xf>
    <xf numFmtId="0" fontId="9" fillId="5" borderId="0" xfId="10" applyFont="1" applyFill="1" applyBorder="1" applyAlignment="1" applyProtection="1">
      <alignment horizontal="left" vertical="center" wrapText="1"/>
    </xf>
    <xf numFmtId="0" fontId="9" fillId="5" borderId="0" xfId="10" applyFont="1" applyFill="1" applyBorder="1" applyAlignment="1" applyProtection="1">
      <alignment horizontal="center" vertical="center"/>
    </xf>
    <xf numFmtId="0" fontId="9" fillId="5" borderId="0" xfId="14" applyNumberFormat="1" applyFont="1" applyFill="1" applyBorder="1" applyAlignment="1" applyProtection="1">
      <alignment horizontal="center" vertical="center"/>
    </xf>
    <xf numFmtId="0" fontId="9" fillId="5" borderId="1" xfId="14" applyNumberFormat="1" applyFont="1" applyFill="1" applyBorder="1" applyAlignment="1" applyProtection="1">
      <alignment horizontal="center" vertical="center" wrapText="1"/>
    </xf>
    <xf numFmtId="0" fontId="11" fillId="5" borderId="1" xfId="14" applyNumberFormat="1" applyFont="1" applyFill="1" applyBorder="1" applyAlignment="1" applyProtection="1">
      <alignment horizontal="center" vertical="center" wrapText="1"/>
    </xf>
    <xf numFmtId="0" fontId="11" fillId="4" borderId="1" xfId="10" applyFont="1" applyFill="1" applyBorder="1" applyAlignment="1" applyProtection="1">
      <alignment horizontal="left" vertical="center" wrapText="1"/>
    </xf>
    <xf numFmtId="0" fontId="11" fillId="6" borderId="1" xfId="10" applyFont="1" applyFill="1" applyBorder="1" applyAlignment="1" applyProtection="1">
      <alignment horizontal="center" vertical="center" wrapText="1"/>
    </xf>
    <xf numFmtId="0" fontId="9" fillId="6" borderId="1" xfId="10" applyFont="1" applyFill="1" applyBorder="1" applyAlignment="1" applyProtection="1">
      <alignment horizontal="left" vertical="center" wrapText="1"/>
    </xf>
    <xf numFmtId="0" fontId="9" fillId="6" borderId="1" xfId="10" applyFont="1" applyFill="1" applyBorder="1" applyAlignment="1" applyProtection="1">
      <alignment horizontal="center" vertical="center"/>
    </xf>
    <xf numFmtId="0" fontId="9" fillId="6" borderId="1" xfId="14" applyNumberFormat="1" applyFont="1" applyFill="1" applyBorder="1" applyAlignment="1" applyProtection="1">
      <alignment horizontal="center" vertical="center"/>
    </xf>
    <xf numFmtId="44" fontId="9" fillId="6" borderId="1" xfId="14" applyNumberFormat="1" applyFont="1" applyFill="1" applyBorder="1" applyAlignment="1" applyProtection="1">
      <alignment horizontal="left" vertical="center"/>
    </xf>
    <xf numFmtId="44" fontId="9" fillId="6" borderId="1" xfId="10" applyNumberFormat="1" applyFont="1" applyFill="1" applyBorder="1" applyAlignment="1" applyProtection="1">
      <alignment horizontal="left" vertical="center"/>
    </xf>
    <xf numFmtId="44" fontId="9" fillId="6" borderId="2" xfId="10" applyNumberFormat="1" applyFont="1" applyFill="1" applyBorder="1" applyAlignment="1" applyProtection="1">
      <alignment horizontal="left" vertical="center"/>
    </xf>
    <xf numFmtId="0" fontId="9" fillId="6" borderId="1" xfId="10" applyFont="1" applyFill="1" applyBorder="1" applyAlignment="1" applyProtection="1">
      <alignment horizontal="center" vertical="center" wrapText="1"/>
    </xf>
    <xf numFmtId="165" fontId="9" fillId="6" borderId="1" xfId="4" applyFont="1" applyFill="1" applyBorder="1" applyAlignment="1" applyProtection="1">
      <alignment horizontal="center" vertical="center" wrapText="1"/>
    </xf>
    <xf numFmtId="0" fontId="11" fillId="4" borderId="1" xfId="10" applyFont="1" applyFill="1" applyBorder="1" applyAlignment="1" applyProtection="1">
      <alignment horizontal="center" vertical="center" wrapText="1"/>
    </xf>
    <xf numFmtId="44" fontId="11" fillId="4" borderId="2" xfId="10" applyNumberFormat="1" applyFont="1" applyFill="1" applyBorder="1" applyAlignment="1" applyProtection="1">
      <alignment horizontal="left" vertical="center"/>
    </xf>
    <xf numFmtId="0" fontId="11" fillId="4" borderId="1" xfId="14" applyNumberFormat="1" applyFont="1" applyFill="1" applyBorder="1" applyAlignment="1" applyProtection="1">
      <alignment horizontal="center" vertical="center" wrapText="1"/>
    </xf>
    <xf numFmtId="44" fontId="11" fillId="4" borderId="1" xfId="10" applyNumberFormat="1" applyFont="1" applyFill="1" applyBorder="1" applyAlignment="1" applyProtection="1">
      <alignment horizontal="left" vertical="center" wrapText="1"/>
    </xf>
    <xf numFmtId="0" fontId="9" fillId="9" borderId="1" xfId="10" applyFont="1" applyFill="1" applyBorder="1" applyAlignment="1" applyProtection="1">
      <alignment horizontal="center" vertical="center"/>
    </xf>
    <xf numFmtId="0" fontId="9" fillId="9" borderId="1" xfId="10" applyFont="1" applyFill="1" applyBorder="1" applyAlignment="1" applyProtection="1">
      <alignment horizontal="left" vertical="center" wrapText="1"/>
    </xf>
    <xf numFmtId="168" fontId="9" fillId="9" borderId="1" xfId="10" applyNumberFormat="1" applyFont="1" applyFill="1" applyBorder="1" applyAlignment="1" applyProtection="1">
      <alignment horizontal="left" vertical="center"/>
    </xf>
    <xf numFmtId="168" fontId="9" fillId="9" borderId="2" xfId="10" applyNumberFormat="1" applyFont="1" applyFill="1" applyBorder="1" applyAlignment="1" applyProtection="1">
      <alignment horizontal="left" vertical="center"/>
    </xf>
    <xf numFmtId="0" fontId="9" fillId="9" borderId="2" xfId="10" applyFont="1" applyFill="1" applyBorder="1" applyAlignment="1" applyProtection="1">
      <alignment horizontal="center" vertical="center"/>
    </xf>
    <xf numFmtId="0" fontId="9" fillId="9" borderId="1" xfId="10" applyFont="1" applyFill="1" applyBorder="1" applyAlignment="1" applyProtection="1">
      <alignment horizontal="left" vertical="center"/>
    </xf>
    <xf numFmtId="0" fontId="9" fillId="9" borderId="1" xfId="10" applyFont="1" applyFill="1" applyBorder="1" applyAlignment="1" applyProtection="1">
      <alignment vertical="center"/>
    </xf>
    <xf numFmtId="0" fontId="11" fillId="7" borderId="1" xfId="10" applyFont="1" applyFill="1" applyBorder="1" applyAlignment="1" applyProtection="1">
      <alignment horizontal="center" vertical="center" wrapText="1"/>
    </xf>
    <xf numFmtId="0" fontId="9" fillId="7" borderId="1" xfId="10" applyFont="1" applyFill="1" applyBorder="1" applyAlignment="1" applyProtection="1">
      <alignment horizontal="left" vertical="center" wrapText="1"/>
    </xf>
    <xf numFmtId="0" fontId="9" fillId="7" borderId="1" xfId="10" applyFont="1" applyFill="1" applyBorder="1" applyAlignment="1" applyProtection="1">
      <alignment horizontal="center" vertical="center"/>
    </xf>
    <xf numFmtId="0" fontId="9" fillId="7" borderId="1" xfId="14" applyNumberFormat="1" applyFont="1" applyFill="1" applyBorder="1" applyAlignment="1" applyProtection="1">
      <alignment horizontal="center" vertical="center"/>
    </xf>
    <xf numFmtId="44" fontId="9" fillId="7" borderId="1" xfId="14" applyNumberFormat="1" applyFont="1" applyFill="1" applyBorder="1" applyAlignment="1" applyProtection="1">
      <alignment horizontal="left" vertical="center"/>
    </xf>
    <xf numFmtId="44" fontId="9" fillId="7" borderId="1" xfId="10" applyNumberFormat="1" applyFont="1" applyFill="1" applyBorder="1" applyAlignment="1" applyProtection="1">
      <alignment horizontal="left" vertical="center"/>
    </xf>
    <xf numFmtId="44" fontId="9" fillId="7" borderId="2" xfId="10" applyNumberFormat="1" applyFont="1" applyFill="1" applyBorder="1" applyAlignment="1" applyProtection="1">
      <alignment horizontal="left" vertical="center"/>
    </xf>
    <xf numFmtId="44" fontId="9" fillId="7" borderId="2" xfId="14" applyNumberFormat="1" applyFont="1" applyFill="1" applyBorder="1" applyAlignment="1" applyProtection="1">
      <alignment horizontal="left" vertical="center"/>
    </xf>
    <xf numFmtId="0" fontId="9" fillId="8" borderId="1" xfId="10" applyFont="1" applyFill="1" applyBorder="1" applyAlignment="1" applyProtection="1">
      <alignment horizontal="center" vertical="center" wrapText="1"/>
    </xf>
    <xf numFmtId="165" fontId="9" fillId="8" borderId="1" xfId="4" applyFont="1" applyFill="1" applyBorder="1" applyAlignment="1" applyProtection="1">
      <alignment horizontal="center" vertical="center" wrapText="1"/>
    </xf>
    <xf numFmtId="0" fontId="9" fillId="8" borderId="1" xfId="10" applyFont="1" applyFill="1" applyBorder="1" applyAlignment="1" applyProtection="1">
      <alignment horizontal="left" vertical="center" wrapText="1"/>
    </xf>
    <xf numFmtId="0" fontId="9" fillId="8" borderId="1" xfId="14" applyNumberFormat="1" applyFont="1" applyFill="1" applyBorder="1" applyAlignment="1" applyProtection="1">
      <alignment horizontal="center" vertical="center" wrapText="1"/>
    </xf>
    <xf numFmtId="44" fontId="9" fillId="8" borderId="1" xfId="14" applyNumberFormat="1" applyFont="1" applyFill="1" applyBorder="1" applyAlignment="1" applyProtection="1">
      <alignment horizontal="left" vertical="center" wrapText="1"/>
    </xf>
    <xf numFmtId="44" fontId="9" fillId="8" borderId="1" xfId="10" applyNumberFormat="1" applyFont="1" applyFill="1" applyBorder="1" applyAlignment="1" applyProtection="1">
      <alignment horizontal="center" vertical="center" wrapText="1"/>
    </xf>
    <xf numFmtId="44" fontId="9" fillId="8" borderId="2" xfId="10" applyNumberFormat="1" applyFont="1" applyFill="1" applyBorder="1" applyAlignment="1" applyProtection="1">
      <alignment horizontal="left" vertical="center" wrapText="1"/>
    </xf>
    <xf numFmtId="44" fontId="9" fillId="8" borderId="1" xfId="14" applyNumberFormat="1" applyFont="1" applyFill="1" applyBorder="1" applyAlignment="1" applyProtection="1">
      <alignment vertical="center"/>
    </xf>
    <xf numFmtId="164" fontId="9" fillId="8" borderId="1" xfId="14" applyFont="1" applyFill="1" applyBorder="1" applyAlignment="1" applyProtection="1">
      <alignment horizontal="center" vertical="center" wrapText="1"/>
    </xf>
    <xf numFmtId="0" fontId="11" fillId="6" borderId="1" xfId="14" applyNumberFormat="1" applyFont="1" applyFill="1" applyBorder="1" applyAlignment="1" applyProtection="1">
      <alignment horizontal="center" vertical="center" wrapText="1"/>
    </xf>
    <xf numFmtId="0" fontId="1" fillId="0" borderId="1" xfId="10" applyFont="1" applyFill="1" applyBorder="1" applyAlignment="1" applyProtection="1">
      <alignment horizontal="center" vertical="center"/>
      <protection locked="0"/>
    </xf>
    <xf numFmtId="4" fontId="12" fillId="5" borderId="1" xfId="10" applyNumberFormat="1" applyFont="1" applyFill="1" applyBorder="1" applyAlignment="1" applyProtection="1">
      <alignment horizontal="center" vertical="center" wrapText="1"/>
      <protection locked="0"/>
    </xf>
    <xf numFmtId="10" fontId="10" fillId="5" borderId="1" xfId="10" applyNumberFormat="1" applyFont="1" applyFill="1" applyBorder="1" applyAlignment="1" applyProtection="1">
      <alignment horizontal="center" vertical="center" wrapText="1"/>
      <protection locked="0"/>
    </xf>
    <xf numFmtId="44" fontId="10" fillId="5" borderId="1" xfId="10" applyNumberFormat="1" applyFont="1" applyFill="1" applyBorder="1" applyAlignment="1" applyProtection="1">
      <alignment horizontal="center" vertical="center" wrapText="1"/>
      <protection locked="0"/>
    </xf>
    <xf numFmtId="10" fontId="1" fillId="0" borderId="1" xfId="10" applyNumberFormat="1" applyFont="1" applyFill="1" applyBorder="1" applyAlignment="1" applyProtection="1">
      <alignment horizontal="center" vertical="center"/>
      <protection locked="0"/>
    </xf>
    <xf numFmtId="44" fontId="1" fillId="0" borderId="1" xfId="18" applyFont="1" applyFill="1" applyBorder="1" applyAlignment="1" applyProtection="1">
      <alignment horizontal="center" vertical="center"/>
      <protection locked="0"/>
    </xf>
    <xf numFmtId="10" fontId="1" fillId="0" borderId="1" xfId="17" applyNumberFormat="1" applyFont="1" applyFill="1" applyBorder="1" applyAlignment="1" applyProtection="1">
      <alignment horizontal="center" vertical="center"/>
      <protection locked="0"/>
    </xf>
    <xf numFmtId="168" fontId="1" fillId="0" borderId="1" xfId="10" applyNumberFormat="1" applyFont="1" applyFill="1" applyBorder="1" applyAlignment="1" applyProtection="1">
      <alignment horizontal="center" vertical="center"/>
      <protection locked="0"/>
    </xf>
    <xf numFmtId="44" fontId="1" fillId="4" borderId="1" xfId="18" applyFont="1" applyFill="1" applyBorder="1" applyAlignment="1" applyProtection="1">
      <alignment horizontal="center" vertical="center"/>
      <protection locked="0"/>
    </xf>
    <xf numFmtId="10" fontId="1" fillId="4" borderId="1" xfId="17" applyNumberFormat="1" applyFont="1" applyFill="1" applyBorder="1" applyAlignment="1" applyProtection="1">
      <alignment horizontal="center" vertical="center"/>
      <protection locked="0"/>
    </xf>
    <xf numFmtId="168" fontId="1" fillId="4" borderId="1" xfId="10" applyNumberFormat="1" applyFont="1" applyFill="1" applyBorder="1" applyAlignment="1" applyProtection="1">
      <alignment horizontal="center" vertical="center"/>
      <protection locked="0"/>
    </xf>
    <xf numFmtId="0" fontId="2" fillId="4" borderId="1" xfId="10" applyFont="1" applyFill="1" applyBorder="1" applyAlignment="1" applyProtection="1">
      <alignment horizontal="center" vertical="center"/>
      <protection locked="0"/>
    </xf>
    <xf numFmtId="44" fontId="2" fillId="4" borderId="1" xfId="18" applyFont="1" applyFill="1" applyBorder="1" applyAlignment="1" applyProtection="1">
      <alignment horizontal="center" vertical="center"/>
      <protection locked="0"/>
    </xf>
    <xf numFmtId="10" fontId="2" fillId="4" borderId="1" xfId="17" applyNumberFormat="1" applyFont="1" applyFill="1" applyBorder="1" applyAlignment="1" applyProtection="1">
      <alignment horizontal="center" vertical="center"/>
      <protection locked="0"/>
    </xf>
    <xf numFmtId="168" fontId="2" fillId="4" borderId="1" xfId="10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171" fontId="15" fillId="0" borderId="1" xfId="0" applyNumberFormat="1" applyFont="1" applyFill="1" applyBorder="1" applyAlignment="1" applyProtection="1">
      <alignment horizontal="right" vertical="center"/>
      <protection locked="0"/>
    </xf>
    <xf numFmtId="171" fontId="17" fillId="0" borderId="1" xfId="0" applyNumberFormat="1" applyFont="1" applyFill="1" applyBorder="1" applyAlignment="1" applyProtection="1">
      <alignment horizontal="right" vertical="center"/>
      <protection locked="0"/>
    </xf>
    <xf numFmtId="171" fontId="11" fillId="0" borderId="1" xfId="0" applyNumberFormat="1" applyFont="1" applyFill="1" applyBorder="1" applyAlignment="1" applyProtection="1">
      <alignment horizontal="right" vertical="center"/>
      <protection locked="0"/>
    </xf>
    <xf numFmtId="171" fontId="18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171" fontId="16" fillId="3" borderId="1" xfId="0" applyNumberFormat="1" applyFont="1" applyFill="1" applyBorder="1" applyAlignment="1" applyProtection="1">
      <alignment horizontal="right" vertical="center"/>
    </xf>
    <xf numFmtId="171" fontId="16" fillId="0" borderId="1" xfId="0" applyNumberFormat="1" applyFont="1" applyFill="1" applyBorder="1" applyAlignment="1" applyProtection="1">
      <alignment horizontal="right" vertical="center"/>
    </xf>
    <xf numFmtId="0" fontId="11" fillId="4" borderId="1" xfId="10" applyFont="1" applyFill="1" applyBorder="1" applyAlignment="1" applyProtection="1">
      <alignment horizontal="left" vertical="center"/>
    </xf>
    <xf numFmtId="49" fontId="11" fillId="3" borderId="10" xfId="10" applyNumberFormat="1" applyFont="1" applyFill="1" applyBorder="1" applyAlignment="1" applyProtection="1">
      <alignment horizontal="center" vertical="center" wrapText="1"/>
    </xf>
    <xf numFmtId="169" fontId="11" fillId="0" borderId="2" xfId="10" quotePrefix="1" applyNumberFormat="1" applyFont="1" applyFill="1" applyBorder="1" applyAlignment="1" applyProtection="1">
      <alignment horizontal="center" vertical="center" wrapText="1"/>
    </xf>
    <xf numFmtId="169" fontId="11" fillId="0" borderId="11" xfId="10" quotePrefix="1" applyNumberFormat="1" applyFont="1" applyFill="1" applyBorder="1" applyAlignment="1" applyProtection="1">
      <alignment horizontal="center" vertical="center" wrapText="1"/>
    </xf>
    <xf numFmtId="49" fontId="11" fillId="0" borderId="2" xfId="17" applyNumberFormat="1" applyFont="1" applyFill="1" applyBorder="1" applyAlignment="1" applyProtection="1">
      <alignment horizontal="center" vertical="center" wrapText="1"/>
    </xf>
    <xf numFmtId="49" fontId="11" fillId="0" borderId="11" xfId="17" applyNumberFormat="1" applyFont="1" applyFill="1" applyBorder="1" applyAlignment="1" applyProtection="1">
      <alignment horizontal="center" vertical="center" wrapText="1"/>
    </xf>
    <xf numFmtId="49" fontId="11" fillId="3" borderId="2" xfId="10" applyNumberFormat="1" applyFont="1" applyFill="1" applyBorder="1" applyAlignment="1" applyProtection="1">
      <alignment horizontal="left" vertical="center"/>
    </xf>
    <xf numFmtId="49" fontId="11" fillId="3" borderId="10" xfId="10" applyNumberFormat="1" applyFont="1" applyFill="1" applyBorder="1" applyAlignment="1" applyProtection="1">
      <alignment horizontal="left" vertical="center"/>
    </xf>
    <xf numFmtId="49" fontId="11" fillId="3" borderId="11" xfId="10" applyNumberFormat="1" applyFont="1" applyFill="1" applyBorder="1" applyAlignment="1" applyProtection="1">
      <alignment horizontal="left" vertical="center"/>
    </xf>
    <xf numFmtId="0" fontId="11" fillId="4" borderId="1" xfId="10" applyFont="1" applyFill="1" applyBorder="1" applyAlignment="1" applyProtection="1">
      <alignment horizontal="left" vertical="center" wrapText="1"/>
    </xf>
    <xf numFmtId="0" fontId="9" fillId="0" borderId="3" xfId="10" applyFont="1" applyFill="1" applyBorder="1" applyAlignment="1" applyProtection="1">
      <alignment horizontal="center" vertical="center"/>
    </xf>
    <xf numFmtId="0" fontId="9" fillId="0" borderId="7" xfId="10" applyFont="1" applyFill="1" applyBorder="1" applyAlignment="1" applyProtection="1">
      <alignment horizontal="center" vertical="center"/>
    </xf>
    <xf numFmtId="0" fontId="9" fillId="0" borderId="8" xfId="10" applyFont="1" applyFill="1" applyBorder="1" applyAlignment="1" applyProtection="1">
      <alignment horizontal="center" vertical="center"/>
    </xf>
    <xf numFmtId="0" fontId="9" fillId="0" borderId="4" xfId="10" applyFont="1" applyFill="1" applyBorder="1" applyAlignment="1" applyProtection="1">
      <alignment horizontal="center" vertical="center"/>
    </xf>
    <xf numFmtId="0" fontId="9" fillId="0" borderId="6" xfId="10" applyFont="1" applyFill="1" applyBorder="1" applyAlignment="1" applyProtection="1">
      <alignment horizontal="center" vertical="center"/>
    </xf>
    <xf numFmtId="0" fontId="9" fillId="0" borderId="9" xfId="10" applyFont="1" applyFill="1" applyBorder="1" applyAlignment="1" applyProtection="1">
      <alignment horizontal="center" vertical="center"/>
    </xf>
    <xf numFmtId="49" fontId="11" fillId="3" borderId="1" xfId="10" applyNumberFormat="1" applyFont="1" applyFill="1" applyBorder="1" applyAlignment="1">
      <alignment horizontal="left" vertical="center"/>
    </xf>
    <xf numFmtId="0" fontId="9" fillId="9" borderId="2" xfId="10" applyFont="1" applyFill="1" applyBorder="1" applyAlignment="1" applyProtection="1">
      <alignment horizontal="center" vertical="center" wrapText="1"/>
    </xf>
    <xf numFmtId="0" fontId="9" fillId="9" borderId="11" xfId="10" applyFont="1" applyFill="1" applyBorder="1" applyAlignment="1" applyProtection="1">
      <alignment horizontal="center" vertical="center"/>
    </xf>
    <xf numFmtId="4" fontId="12" fillId="5" borderId="1" xfId="10" applyNumberFormat="1" applyFont="1" applyFill="1" applyBorder="1" applyAlignment="1" applyProtection="1">
      <alignment horizontal="center" vertical="center" wrapText="1"/>
      <protection locked="0"/>
    </xf>
    <xf numFmtId="0" fontId="9" fillId="8" borderId="2" xfId="10" applyFont="1" applyFill="1" applyBorder="1" applyAlignment="1" applyProtection="1">
      <alignment horizontal="center" vertical="center" wrapText="1"/>
    </xf>
    <xf numFmtId="0" fontId="9" fillId="8" borderId="11" xfId="10" applyFont="1" applyFill="1" applyBorder="1" applyAlignment="1" applyProtection="1">
      <alignment horizontal="center" vertical="center" wrapText="1"/>
    </xf>
    <xf numFmtId="49" fontId="11" fillId="4" borderId="1" xfId="10" applyNumberFormat="1" applyFont="1" applyFill="1" applyBorder="1" applyAlignment="1" applyProtection="1">
      <alignment horizontal="left" vertical="center"/>
    </xf>
    <xf numFmtId="0" fontId="11" fillId="5" borderId="2" xfId="10" applyFont="1" applyFill="1" applyBorder="1" applyAlignment="1" applyProtection="1">
      <alignment horizontal="center" vertical="center" wrapText="1"/>
    </xf>
    <xf numFmtId="0" fontId="11" fillId="5" borderId="11" xfId="10" applyFont="1" applyFill="1" applyBorder="1" applyAlignment="1" applyProtection="1">
      <alignment horizontal="center" vertical="center" wrapText="1"/>
    </xf>
    <xf numFmtId="0" fontId="11" fillId="6" borderId="2" xfId="10" applyFont="1" applyFill="1" applyBorder="1" applyAlignment="1" applyProtection="1">
      <alignment horizontal="center" vertical="center" wrapText="1"/>
    </xf>
    <xf numFmtId="0" fontId="11" fillId="6" borderId="11" xfId="10" applyFont="1" applyFill="1" applyBorder="1" applyAlignment="1" applyProtection="1">
      <alignment horizontal="center" vertical="center" wrapText="1"/>
    </xf>
    <xf numFmtId="0" fontId="11" fillId="4" borderId="1" xfId="1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center" vertical="center"/>
    </xf>
    <xf numFmtId="170" fontId="16" fillId="0" borderId="1" xfId="10" applyNumberFormat="1" applyFont="1" applyFill="1" applyBorder="1" applyAlignment="1" applyProtection="1">
      <alignment horizontal="center" vertical="center" wrapText="1"/>
    </xf>
    <xf numFmtId="0" fontId="16" fillId="0" borderId="1" xfId="10" applyFont="1" applyFill="1" applyBorder="1" applyAlignment="1" applyProtection="1">
      <alignment horizontal="center" vertical="center" wrapText="1"/>
    </xf>
    <xf numFmtId="0" fontId="16" fillId="0" borderId="1" xfId="10" applyFont="1" applyFill="1" applyBorder="1" applyAlignment="1" applyProtection="1">
      <alignment horizontal="left" vertical="center" wrapText="1"/>
    </xf>
    <xf numFmtId="171" fontId="16" fillId="0" borderId="1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</cellXfs>
  <cellStyles count="22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_BuiltIn_Comma" xfId="7"/>
    <cellStyle name="Heading" xfId="8"/>
    <cellStyle name="Heading1" xfId="9"/>
    <cellStyle name="Moeda" xfId="18" builtinId="4"/>
    <cellStyle name="Moeda 2" xfId="21"/>
    <cellStyle name="Normal" xfId="0" builtinId="0"/>
    <cellStyle name="Normal 2" xfId="10"/>
    <cellStyle name="Porcentagem" xfId="17" builtinId="5"/>
    <cellStyle name="Porcentagem 2" xfId="11"/>
    <cellStyle name="Result" xfId="12"/>
    <cellStyle name="Result2" xfId="13"/>
    <cellStyle name="Separador de milhares 2" xfId="15"/>
    <cellStyle name="Separador de milhares 2 2" xfId="20"/>
    <cellStyle name="Separador de milhares 4" xfId="16"/>
    <cellStyle name="Vírgula" xfId="14" builtinId="3"/>
    <cellStyle name="Vírgula 2" xfId="19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  <color rgb="FFFFF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123825</xdr:rowOff>
        </xdr:from>
        <xdr:to>
          <xdr:col>3</xdr:col>
          <xdr:colOff>123825</xdr:colOff>
          <xdr:row>1</xdr:row>
          <xdr:rowOff>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  <a:ext uri="{FF2B5EF4-FFF2-40B4-BE49-F238E27FC236}">
                  <a16:creationId xmlns:a16="http://schemas.microsoft.com/office/drawing/2014/main" id="{00000000-0008-0000-0000-00000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C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28575</xdr:rowOff>
    </xdr:from>
    <xdr:to>
      <xdr:col>3</xdr:col>
      <xdr:colOff>211653</xdr:colOff>
      <xdr:row>1</xdr:row>
      <xdr:rowOff>892684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19075"/>
          <a:ext cx="2173803" cy="8641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Or&#231;ament&#225;ria%20CONJ%20ESPORTIVO%20RETIFIC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pista"/>
      <sheetName val="POSTES MET"/>
      <sheetName val="sem quadra cim"/>
      <sheetName val="quadra cim"/>
      <sheetName val="drenagem"/>
      <sheetName val="CONJ ESPORTIVO"/>
      <sheetName val="CRONOGRAMA"/>
      <sheetName val="CONJ ESPORTIVO LICITANTE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SERVIÇOS PRELIMINARES</v>
          </cell>
          <cell r="C5"/>
          <cell r="D5"/>
        </row>
        <row r="10">
          <cell r="B10" t="str">
            <v>VESTIÁRIOS</v>
          </cell>
          <cell r="C10"/>
          <cell r="D10"/>
        </row>
        <row r="11">
          <cell r="D11" t="str">
            <v>DEMOLIÇÕES</v>
          </cell>
        </row>
        <row r="15">
          <cell r="D15" t="str">
            <v>FUNDAÇÃO E ESTRUTURA</v>
          </cell>
        </row>
        <row r="25">
          <cell r="D25" t="str">
            <v xml:space="preserve">ALVENARIA </v>
          </cell>
        </row>
        <row r="29">
          <cell r="D29" t="str">
            <v>REVESTIMENTE DE PAREDE</v>
          </cell>
        </row>
        <row r="31">
          <cell r="D31" t="str">
            <v xml:space="preserve">REVESTIMENTO DE PISO </v>
          </cell>
        </row>
        <row r="40">
          <cell r="D40" t="str">
            <v>INSTALAÇÃO ESGOTO</v>
          </cell>
        </row>
        <row r="48">
          <cell r="D48" t="str">
            <v>FOSSA</v>
          </cell>
        </row>
        <row r="54">
          <cell r="D54" t="str">
            <v xml:space="preserve">INSTALAÇÃO HIDRÁULICA </v>
          </cell>
        </row>
        <row r="59">
          <cell r="D59" t="str">
            <v>LOUÇAS /METAIS E BANCADAS</v>
          </cell>
        </row>
        <row r="71">
          <cell r="D71" t="str">
            <v>INSTALAÇÕES ELÉTRICAS</v>
          </cell>
        </row>
        <row r="85">
          <cell r="D85" t="str">
            <v xml:space="preserve">FORRO    </v>
          </cell>
        </row>
        <row r="88">
          <cell r="D88" t="str">
            <v>PINTURA</v>
          </cell>
        </row>
        <row r="92">
          <cell r="D92" t="str">
            <v>ESQUADRIAS</v>
          </cell>
        </row>
        <row r="100">
          <cell r="D100" t="str">
            <v xml:space="preserve">LIMPEZA </v>
          </cell>
        </row>
        <row r="102">
          <cell r="B102" t="str">
            <v>LOCAÇÃO DAS PISTAS E QUADRAS</v>
          </cell>
          <cell r="C102"/>
          <cell r="D102" t="str">
            <v>locação da obra</v>
          </cell>
        </row>
        <row r="108">
          <cell r="B108" t="str">
            <v>QUADRA DE AREIA E CX DE SALTO</v>
          </cell>
          <cell r="C108"/>
          <cell r="D108"/>
        </row>
        <row r="109">
          <cell r="D109" t="str">
            <v>REGULARIZAÇÃO TERRENO</v>
          </cell>
        </row>
        <row r="113">
          <cell r="D113" t="str">
            <v>DRENAGEM</v>
          </cell>
        </row>
        <row r="123">
          <cell r="D123" t="str">
            <v>MURETA DE PROTEÇÃO</v>
          </cell>
        </row>
        <row r="132">
          <cell r="D132" t="str">
            <v>ATERRO COM AREIA</v>
          </cell>
        </row>
        <row r="137">
          <cell r="D137" t="str">
            <v>REDES DE PROTEÇÃO</v>
          </cell>
        </row>
        <row r="147">
          <cell r="B147" t="str">
            <v xml:space="preserve"> PISTAS DE TERRA FIRME /ÁREA DE ARREMESSO  E SALTO</v>
          </cell>
          <cell r="C147"/>
          <cell r="D147"/>
        </row>
        <row r="148">
          <cell r="D148" t="str">
            <v xml:space="preserve">ESCAVAÇÃO  </v>
          </cell>
        </row>
        <row r="151">
          <cell r="D151" t="str">
            <v>MEIO-FIO E SARJETAS</v>
          </cell>
        </row>
        <row r="156">
          <cell r="D156" t="str">
            <v>PAVIMENTAÇÃO</v>
          </cell>
        </row>
        <row r="162">
          <cell r="B162" t="str">
            <v>ILUMINAÇÃO</v>
          </cell>
          <cell r="C162"/>
          <cell r="D162"/>
        </row>
        <row r="163">
          <cell r="B163" t="str">
            <v>ESCAVAÇÃO PARA DUTOS E POSTES</v>
          </cell>
          <cell r="C163"/>
          <cell r="D163"/>
        </row>
        <row r="172">
          <cell r="B172" t="str">
            <v>CABEAMENTO E REFLETORES</v>
          </cell>
          <cell r="C172"/>
          <cell r="D172"/>
        </row>
        <row r="181">
          <cell r="B181" t="str">
            <v>QUADRO DE DISJUNTORES E ATERRAMENTO</v>
          </cell>
          <cell r="C181"/>
          <cell r="D181"/>
        </row>
        <row r="188">
          <cell r="B188" t="str">
            <v xml:space="preserve"> PISTA CORRIDA  DE 100M</v>
          </cell>
          <cell r="C188"/>
          <cell r="D188"/>
        </row>
        <row r="189">
          <cell r="D189" t="str">
            <v>ESCAVAÇÃO E REGULARIZAÇÃO TERRENO</v>
          </cell>
        </row>
        <row r="193">
          <cell r="D193" t="str">
            <v>MEIO-FIO E SARJETAS</v>
          </cell>
        </row>
        <row r="196">
          <cell r="D196" t="str">
            <v>PAVIMENTAÇÃO</v>
          </cell>
        </row>
        <row r="201">
          <cell r="B201" t="str">
            <v>MINI ARQUIBANCADA E BANCOS DE CONCRETO</v>
          </cell>
          <cell r="C201"/>
          <cell r="D201"/>
        </row>
        <row r="211">
          <cell r="B211" t="str">
            <v>PINTURA</v>
          </cell>
          <cell r="C211"/>
          <cell r="D211"/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7"/>
  <sheetViews>
    <sheetView showGridLines="0" tabSelected="1" zoomScale="98" zoomScaleNormal="98" zoomScaleSheetLayoutView="50" workbookViewId="0">
      <selection activeCell="M7" sqref="M7"/>
    </sheetView>
  </sheetViews>
  <sheetFormatPr defaultColWidth="9" defaultRowHeight="12.75" outlineLevelRow="1"/>
  <cols>
    <col min="1" max="1" width="6.75" style="1" customWidth="1"/>
    <col min="2" max="2" width="8" style="1" customWidth="1"/>
    <col min="3" max="3" width="8.75" style="1" customWidth="1"/>
    <col min="4" max="4" width="34.125" style="4" customWidth="1"/>
    <col min="5" max="5" width="5.5" style="4" customWidth="1"/>
    <col min="6" max="6" width="8.375" style="2" bestFit="1" customWidth="1"/>
    <col min="7" max="7" width="11.25" style="2" bestFit="1" customWidth="1"/>
    <col min="8" max="9" width="12.375" style="4" bestFit="1" customWidth="1"/>
    <col min="10" max="10" width="10.625" style="4" customWidth="1"/>
    <col min="11" max="11" width="10" style="4" customWidth="1"/>
    <col min="12" max="12" width="8.875" style="4" bestFit="1" customWidth="1"/>
    <col min="13" max="13" width="12.625" style="4" bestFit="1" customWidth="1"/>
    <col min="14" max="16384" width="9" style="4"/>
  </cols>
  <sheetData>
    <row r="1" spans="1:13" ht="77.25" customHeight="1">
      <c r="A1" s="6"/>
      <c r="B1" s="7"/>
      <c r="C1" s="7"/>
      <c r="D1" s="134" t="s">
        <v>255</v>
      </c>
      <c r="E1" s="134"/>
      <c r="F1" s="134"/>
      <c r="G1" s="134"/>
      <c r="H1" s="134"/>
      <c r="I1" s="134"/>
      <c r="J1" s="152" t="s">
        <v>506</v>
      </c>
      <c r="K1" s="152"/>
      <c r="L1" s="152"/>
      <c r="M1" s="152"/>
    </row>
    <row r="2" spans="1:13" ht="15">
      <c r="A2" s="8"/>
      <c r="B2" s="9"/>
      <c r="C2" s="9"/>
      <c r="D2" s="10" t="s">
        <v>83</v>
      </c>
      <c r="E2" s="135">
        <v>42917</v>
      </c>
      <c r="F2" s="136"/>
      <c r="G2" s="143" t="s">
        <v>487</v>
      </c>
      <c r="H2" s="144"/>
      <c r="I2" s="145"/>
      <c r="J2" s="108"/>
      <c r="K2" s="108"/>
      <c r="L2" s="108"/>
      <c r="M2" s="108"/>
    </row>
    <row r="3" spans="1:13" ht="45" customHeight="1">
      <c r="A3" s="11"/>
      <c r="B3" s="12"/>
      <c r="C3" s="12"/>
      <c r="D3" s="13" t="s">
        <v>84</v>
      </c>
      <c r="E3" s="137" t="s">
        <v>291</v>
      </c>
      <c r="F3" s="138"/>
      <c r="G3" s="146"/>
      <c r="H3" s="147"/>
      <c r="I3" s="148"/>
      <c r="J3" s="109" t="s">
        <v>486</v>
      </c>
      <c r="K3" s="152" t="s">
        <v>481</v>
      </c>
      <c r="L3" s="152"/>
      <c r="M3" s="152"/>
    </row>
    <row r="4" spans="1:13" ht="38.25">
      <c r="A4" s="14" t="s">
        <v>1</v>
      </c>
      <c r="B4" s="14" t="s">
        <v>2</v>
      </c>
      <c r="C4" s="14" t="s">
        <v>3</v>
      </c>
      <c r="D4" s="14" t="s">
        <v>257</v>
      </c>
      <c r="E4" s="14" t="s">
        <v>4</v>
      </c>
      <c r="F4" s="15" t="s">
        <v>5</v>
      </c>
      <c r="G4" s="16" t="s">
        <v>261</v>
      </c>
      <c r="H4" s="17" t="s">
        <v>485</v>
      </c>
      <c r="I4" s="18" t="s">
        <v>6</v>
      </c>
      <c r="J4" s="110" t="s">
        <v>482</v>
      </c>
      <c r="K4" s="111" t="s">
        <v>483</v>
      </c>
      <c r="L4" s="111" t="s">
        <v>484</v>
      </c>
      <c r="M4" s="111" t="s">
        <v>6</v>
      </c>
    </row>
    <row r="5" spans="1:13" ht="21.75" customHeight="1">
      <c r="A5" s="14" t="s">
        <v>294</v>
      </c>
      <c r="B5" s="139" t="s">
        <v>85</v>
      </c>
      <c r="C5" s="140"/>
      <c r="D5" s="141"/>
      <c r="E5" s="14"/>
      <c r="F5" s="15"/>
      <c r="G5" s="16"/>
      <c r="H5" s="19">
        <f>SUM(I6:I9)</f>
        <v>16879.778915999999</v>
      </c>
      <c r="I5" s="18"/>
      <c r="J5" s="108"/>
      <c r="K5" s="112">
        <v>0.2034</v>
      </c>
      <c r="L5" s="108"/>
      <c r="M5" s="108"/>
    </row>
    <row r="6" spans="1:13" ht="37.5" customHeight="1">
      <c r="A6" s="20" t="s">
        <v>7</v>
      </c>
      <c r="B6" s="20">
        <v>90778</v>
      </c>
      <c r="C6" s="21" t="s">
        <v>13</v>
      </c>
      <c r="D6" s="22" t="s">
        <v>51</v>
      </c>
      <c r="E6" s="20" t="s">
        <v>52</v>
      </c>
      <c r="F6" s="23">
        <v>48</v>
      </c>
      <c r="G6" s="24">
        <v>106.8</v>
      </c>
      <c r="H6" s="25">
        <f>G6*1.2034</f>
        <v>128.52312000000001</v>
      </c>
      <c r="I6" s="26">
        <f>F6*H6</f>
        <v>6169.1097600000003</v>
      </c>
      <c r="J6" s="113"/>
      <c r="K6" s="113">
        <f>(J6*$K$5)+J6</f>
        <v>0</v>
      </c>
      <c r="L6" s="114">
        <f>100%-(K6/H6)</f>
        <v>1</v>
      </c>
      <c r="M6" s="115">
        <f>K6*F6</f>
        <v>0</v>
      </c>
    </row>
    <row r="7" spans="1:13" ht="51" customHeight="1">
      <c r="A7" s="20" t="s">
        <v>72</v>
      </c>
      <c r="B7" s="20">
        <v>1</v>
      </c>
      <c r="C7" s="21" t="s">
        <v>434</v>
      </c>
      <c r="D7" s="22" t="s">
        <v>435</v>
      </c>
      <c r="E7" s="20" t="s">
        <v>150</v>
      </c>
      <c r="F7" s="23">
        <v>12</v>
      </c>
      <c r="G7" s="24">
        <v>165.95</v>
      </c>
      <c r="H7" s="25">
        <f t="shared" ref="H7:H8" si="0">G7*1.2034</f>
        <v>199.70423</v>
      </c>
      <c r="I7" s="26">
        <f t="shared" ref="I7:I9" si="1">F7*H7</f>
        <v>2396.4507599999997</v>
      </c>
      <c r="J7" s="113"/>
      <c r="K7" s="113">
        <f t="shared" ref="K7:K70" si="2">(J7*$K$5)+J7</f>
        <v>0</v>
      </c>
      <c r="L7" s="114">
        <f t="shared" ref="L7:L70" si="3">100%-(K7/H7)</f>
        <v>1</v>
      </c>
      <c r="M7" s="115">
        <f t="shared" ref="M7:M70" si="4">K7*F7</f>
        <v>0</v>
      </c>
    </row>
    <row r="8" spans="1:13" ht="48" customHeight="1" outlineLevel="1">
      <c r="A8" s="20" t="s">
        <v>29</v>
      </c>
      <c r="B8" s="27">
        <v>85424</v>
      </c>
      <c r="C8" s="21" t="s">
        <v>13</v>
      </c>
      <c r="D8" s="22" t="s">
        <v>59</v>
      </c>
      <c r="E8" s="20" t="s">
        <v>14</v>
      </c>
      <c r="F8" s="23">
        <v>150</v>
      </c>
      <c r="G8" s="24">
        <v>25.92</v>
      </c>
      <c r="H8" s="25">
        <f t="shared" si="0"/>
        <v>31.192128000000004</v>
      </c>
      <c r="I8" s="26">
        <f t="shared" si="1"/>
        <v>4678.8192000000008</v>
      </c>
      <c r="J8" s="113"/>
      <c r="K8" s="113">
        <f t="shared" si="2"/>
        <v>0</v>
      </c>
      <c r="L8" s="114">
        <f t="shared" si="3"/>
        <v>1</v>
      </c>
      <c r="M8" s="115">
        <f t="shared" si="4"/>
        <v>0</v>
      </c>
    </row>
    <row r="9" spans="1:13" ht="66" customHeight="1" outlineLevel="1">
      <c r="A9" s="20" t="s">
        <v>30</v>
      </c>
      <c r="B9" s="20">
        <v>93584</v>
      </c>
      <c r="C9" s="21" t="s">
        <v>13</v>
      </c>
      <c r="D9" s="22" t="s">
        <v>141</v>
      </c>
      <c r="E9" s="20" t="s">
        <v>14</v>
      </c>
      <c r="F9" s="23">
        <v>6</v>
      </c>
      <c r="G9" s="24">
        <v>503.49</v>
      </c>
      <c r="H9" s="25">
        <f>G9*1.2034</f>
        <v>605.89986599999997</v>
      </c>
      <c r="I9" s="26">
        <f t="shared" si="1"/>
        <v>3635.3991959999998</v>
      </c>
      <c r="J9" s="113"/>
      <c r="K9" s="113">
        <f t="shared" si="2"/>
        <v>0</v>
      </c>
      <c r="L9" s="114">
        <f t="shared" si="3"/>
        <v>1</v>
      </c>
      <c r="M9" s="115">
        <f t="shared" si="4"/>
        <v>0</v>
      </c>
    </row>
    <row r="10" spans="1:13" ht="18.75" customHeight="1" outlineLevel="1">
      <c r="A10" s="28">
        <v>2</v>
      </c>
      <c r="B10" s="142" t="s">
        <v>152</v>
      </c>
      <c r="C10" s="142"/>
      <c r="D10" s="142"/>
      <c r="E10" s="29"/>
      <c r="F10" s="30"/>
      <c r="G10" s="31"/>
      <c r="H10" s="32">
        <f>SUM(I12:I101)</f>
        <v>104544.84353042401</v>
      </c>
      <c r="I10" s="33"/>
      <c r="J10" s="116"/>
      <c r="K10" s="116"/>
      <c r="L10" s="117"/>
      <c r="M10" s="118"/>
    </row>
    <row r="11" spans="1:13" ht="21" customHeight="1" outlineLevel="1">
      <c r="A11" s="49" t="s">
        <v>9</v>
      </c>
      <c r="B11" s="79"/>
      <c r="C11" s="79"/>
      <c r="D11" s="50" t="s">
        <v>238</v>
      </c>
      <c r="E11" s="49"/>
      <c r="F11" s="51"/>
      <c r="G11" s="52"/>
      <c r="H11" s="53">
        <f>SUM(I12:I14)</f>
        <v>611.63406700000007</v>
      </c>
      <c r="I11" s="54"/>
      <c r="J11" s="116"/>
      <c r="K11" s="116"/>
      <c r="L11" s="117"/>
      <c r="M11" s="118"/>
    </row>
    <row r="12" spans="1:13" ht="30" outlineLevel="1">
      <c r="A12" s="20" t="s">
        <v>310</v>
      </c>
      <c r="B12" s="34">
        <v>72215</v>
      </c>
      <c r="C12" s="34" t="s">
        <v>13</v>
      </c>
      <c r="D12" s="22" t="s">
        <v>246</v>
      </c>
      <c r="E12" s="20" t="s">
        <v>87</v>
      </c>
      <c r="F12" s="23">
        <v>4.3</v>
      </c>
      <c r="G12" s="24">
        <v>51.1</v>
      </c>
      <c r="H12" s="25">
        <f>G12*1.2034</f>
        <v>61.493740000000003</v>
      </c>
      <c r="I12" s="26">
        <f>H12*F12</f>
        <v>264.42308200000002</v>
      </c>
      <c r="J12" s="113"/>
      <c r="K12" s="113">
        <f t="shared" si="2"/>
        <v>0</v>
      </c>
      <c r="L12" s="114">
        <f t="shared" si="3"/>
        <v>1</v>
      </c>
      <c r="M12" s="115">
        <f t="shared" si="4"/>
        <v>0</v>
      </c>
    </row>
    <row r="13" spans="1:13" ht="35.25" customHeight="1" outlineLevel="1">
      <c r="A13" s="20" t="s">
        <v>311</v>
      </c>
      <c r="B13" s="34">
        <v>73616</v>
      </c>
      <c r="C13" s="34" t="s">
        <v>13</v>
      </c>
      <c r="D13" s="22" t="s">
        <v>245</v>
      </c>
      <c r="E13" s="20" t="s">
        <v>78</v>
      </c>
      <c r="F13" s="23">
        <v>0.5</v>
      </c>
      <c r="G13" s="24">
        <v>299.37</v>
      </c>
      <c r="H13" s="25">
        <f t="shared" ref="H13:H14" si="5">G13*1.2034</f>
        <v>360.26185800000002</v>
      </c>
      <c r="I13" s="26">
        <f t="shared" ref="I13:I82" si="6">H13*F13</f>
        <v>180.13092900000001</v>
      </c>
      <c r="J13" s="113"/>
      <c r="K13" s="113">
        <f t="shared" si="2"/>
        <v>0</v>
      </c>
      <c r="L13" s="114">
        <f t="shared" si="3"/>
        <v>1</v>
      </c>
      <c r="M13" s="115">
        <f t="shared" si="4"/>
        <v>0</v>
      </c>
    </row>
    <row r="14" spans="1:13" ht="33.75" customHeight="1" outlineLevel="1">
      <c r="A14" s="20" t="s">
        <v>312</v>
      </c>
      <c r="B14" s="34">
        <v>85333</v>
      </c>
      <c r="C14" s="34" t="s">
        <v>13</v>
      </c>
      <c r="D14" s="22" t="s">
        <v>244</v>
      </c>
      <c r="E14" s="20" t="s">
        <v>4</v>
      </c>
      <c r="F14" s="23">
        <v>6</v>
      </c>
      <c r="G14" s="24">
        <v>23.14</v>
      </c>
      <c r="H14" s="25">
        <f t="shared" si="5"/>
        <v>27.846676000000002</v>
      </c>
      <c r="I14" s="26">
        <f t="shared" si="6"/>
        <v>167.08005600000001</v>
      </c>
      <c r="J14" s="113"/>
      <c r="K14" s="113">
        <f t="shared" si="2"/>
        <v>0</v>
      </c>
      <c r="L14" s="114">
        <f t="shared" si="3"/>
        <v>1</v>
      </c>
      <c r="M14" s="115">
        <f t="shared" si="4"/>
        <v>0</v>
      </c>
    </row>
    <row r="15" spans="1:13" ht="21" customHeight="1" outlineLevel="1">
      <c r="A15" s="49" t="s">
        <v>31</v>
      </c>
      <c r="B15" s="79"/>
      <c r="C15" s="79"/>
      <c r="D15" s="50" t="s">
        <v>173</v>
      </c>
      <c r="E15" s="49"/>
      <c r="F15" s="51"/>
      <c r="G15" s="52"/>
      <c r="H15" s="53">
        <f>SUM(I16:I24)</f>
        <v>7120.5776811840005</v>
      </c>
      <c r="I15" s="54">
        <f t="shared" si="6"/>
        <v>0</v>
      </c>
      <c r="J15" s="116"/>
      <c r="K15" s="116"/>
      <c r="L15" s="117"/>
      <c r="M15" s="118"/>
    </row>
    <row r="16" spans="1:13" ht="60" outlineLevel="1">
      <c r="A16" s="20" t="s">
        <v>313</v>
      </c>
      <c r="B16" s="34" t="s">
        <v>174</v>
      </c>
      <c r="C16" s="34" t="s">
        <v>13</v>
      </c>
      <c r="D16" s="22" t="s">
        <v>175</v>
      </c>
      <c r="E16" s="20" t="s">
        <v>78</v>
      </c>
      <c r="F16" s="23">
        <v>2.16</v>
      </c>
      <c r="G16" s="24">
        <v>204.4</v>
      </c>
      <c r="H16" s="25">
        <f>G16*1.2034</f>
        <v>245.97496000000001</v>
      </c>
      <c r="I16" s="26">
        <f t="shared" si="6"/>
        <v>531.30591360000005</v>
      </c>
      <c r="J16" s="113"/>
      <c r="K16" s="113">
        <f t="shared" si="2"/>
        <v>0</v>
      </c>
      <c r="L16" s="114">
        <f t="shared" si="3"/>
        <v>1</v>
      </c>
      <c r="M16" s="115">
        <f t="shared" si="4"/>
        <v>0</v>
      </c>
    </row>
    <row r="17" spans="1:13" ht="45" outlineLevel="1">
      <c r="A17" s="20" t="s">
        <v>314</v>
      </c>
      <c r="B17" s="34">
        <v>5651</v>
      </c>
      <c r="C17" s="34" t="s">
        <v>13</v>
      </c>
      <c r="D17" s="22" t="s">
        <v>125</v>
      </c>
      <c r="E17" s="20" t="s">
        <v>74</v>
      </c>
      <c r="F17" s="23">
        <v>28.8</v>
      </c>
      <c r="G17" s="24">
        <v>39.159999999999997</v>
      </c>
      <c r="H17" s="25">
        <f t="shared" ref="H17:H24" si="7">G17*1.2034</f>
        <v>47.125143999999999</v>
      </c>
      <c r="I17" s="26">
        <f t="shared" si="6"/>
        <v>1357.2041472000001</v>
      </c>
      <c r="J17" s="113"/>
      <c r="K17" s="113">
        <f t="shared" si="2"/>
        <v>0</v>
      </c>
      <c r="L17" s="114">
        <f t="shared" si="3"/>
        <v>1</v>
      </c>
      <c r="M17" s="115">
        <f t="shared" si="4"/>
        <v>0</v>
      </c>
    </row>
    <row r="18" spans="1:13" ht="130.5" customHeight="1" outlineLevel="1">
      <c r="A18" s="20" t="s">
        <v>315</v>
      </c>
      <c r="B18" s="34">
        <v>92762</v>
      </c>
      <c r="C18" s="34" t="s">
        <v>13</v>
      </c>
      <c r="D18" s="22" t="s">
        <v>176</v>
      </c>
      <c r="E18" s="20" t="s">
        <v>79</v>
      </c>
      <c r="F18" s="23">
        <v>115.16</v>
      </c>
      <c r="G18" s="24">
        <v>9.1300000000000008</v>
      </c>
      <c r="H18" s="25">
        <f t="shared" si="7"/>
        <v>10.987042000000001</v>
      </c>
      <c r="I18" s="26">
        <f t="shared" si="6"/>
        <v>1265.2677567200001</v>
      </c>
      <c r="J18" s="113"/>
      <c r="K18" s="113">
        <f t="shared" si="2"/>
        <v>0</v>
      </c>
      <c r="L18" s="114">
        <f t="shared" si="3"/>
        <v>1</v>
      </c>
      <c r="M18" s="115">
        <f t="shared" si="4"/>
        <v>0</v>
      </c>
    </row>
    <row r="19" spans="1:13" ht="90" outlineLevel="1">
      <c r="A19" s="35" t="s">
        <v>316</v>
      </c>
      <c r="B19" s="36">
        <v>92759</v>
      </c>
      <c r="C19" s="36" t="s">
        <v>13</v>
      </c>
      <c r="D19" s="37" t="s">
        <v>177</v>
      </c>
      <c r="E19" s="35" t="s">
        <v>79</v>
      </c>
      <c r="F19" s="38">
        <v>27.02</v>
      </c>
      <c r="G19" s="39">
        <v>13.473000000000001</v>
      </c>
      <c r="H19" s="40">
        <f t="shared" si="7"/>
        <v>16.2134082</v>
      </c>
      <c r="I19" s="41">
        <f t="shared" si="6"/>
        <v>438.08628956399997</v>
      </c>
      <c r="J19" s="113"/>
      <c r="K19" s="113">
        <f t="shared" si="2"/>
        <v>0</v>
      </c>
      <c r="L19" s="114">
        <f t="shared" si="3"/>
        <v>1</v>
      </c>
      <c r="M19" s="115">
        <f t="shared" si="4"/>
        <v>0</v>
      </c>
    </row>
    <row r="20" spans="1:13" ht="60" outlineLevel="1">
      <c r="A20" s="35" t="s">
        <v>317</v>
      </c>
      <c r="B20" s="36" t="s">
        <v>178</v>
      </c>
      <c r="C20" s="36" t="s">
        <v>13</v>
      </c>
      <c r="D20" s="37" t="s">
        <v>179</v>
      </c>
      <c r="E20" s="35" t="s">
        <v>78</v>
      </c>
      <c r="F20" s="38">
        <v>2.7</v>
      </c>
      <c r="G20" s="39">
        <v>331.89</v>
      </c>
      <c r="H20" s="40">
        <f t="shared" si="7"/>
        <v>399.39642600000002</v>
      </c>
      <c r="I20" s="41">
        <f t="shared" si="6"/>
        <v>1078.3703502000001</v>
      </c>
      <c r="J20" s="113"/>
      <c r="K20" s="113">
        <f t="shared" si="2"/>
        <v>0</v>
      </c>
      <c r="L20" s="114">
        <f t="shared" si="3"/>
        <v>1</v>
      </c>
      <c r="M20" s="115">
        <f t="shared" si="4"/>
        <v>0</v>
      </c>
    </row>
    <row r="21" spans="1:13" ht="40.5" customHeight="1" outlineLevel="1">
      <c r="A21" s="35" t="s">
        <v>318</v>
      </c>
      <c r="B21" s="36" t="s">
        <v>180</v>
      </c>
      <c r="C21" s="36" t="s">
        <v>13</v>
      </c>
      <c r="D21" s="37" t="s">
        <v>181</v>
      </c>
      <c r="E21" s="35" t="s">
        <v>78</v>
      </c>
      <c r="F21" s="38">
        <v>2.7</v>
      </c>
      <c r="G21" s="39">
        <v>134.97</v>
      </c>
      <c r="H21" s="40">
        <f>G21*1.2034</f>
        <v>162.422898</v>
      </c>
      <c r="I21" s="41">
        <f>H21*F21</f>
        <v>438.54182460000004</v>
      </c>
      <c r="J21" s="113"/>
      <c r="K21" s="113">
        <f t="shared" si="2"/>
        <v>0</v>
      </c>
      <c r="L21" s="114">
        <f t="shared" si="3"/>
        <v>1</v>
      </c>
      <c r="M21" s="115">
        <f t="shared" si="4"/>
        <v>0</v>
      </c>
    </row>
    <row r="22" spans="1:13" ht="45" outlineLevel="1">
      <c r="A22" s="35" t="s">
        <v>319</v>
      </c>
      <c r="B22" s="42">
        <v>93204</v>
      </c>
      <c r="C22" s="42" t="s">
        <v>13</v>
      </c>
      <c r="D22" s="43" t="s">
        <v>436</v>
      </c>
      <c r="E22" s="42" t="s">
        <v>77</v>
      </c>
      <c r="F22" s="44">
        <v>28.29</v>
      </c>
      <c r="G22" s="44">
        <v>36.130000000000003</v>
      </c>
      <c r="H22" s="40">
        <f>G22*1.2034</f>
        <v>43.478842000000007</v>
      </c>
      <c r="I22" s="41">
        <f>H22*F22</f>
        <v>1230.0164401800002</v>
      </c>
      <c r="J22" s="113"/>
      <c r="K22" s="113">
        <f t="shared" si="2"/>
        <v>0</v>
      </c>
      <c r="L22" s="114">
        <f t="shared" si="3"/>
        <v>1</v>
      </c>
      <c r="M22" s="115">
        <f t="shared" si="4"/>
        <v>0</v>
      </c>
    </row>
    <row r="23" spans="1:13" ht="54" customHeight="1" outlineLevel="1">
      <c r="A23" s="35" t="s">
        <v>459</v>
      </c>
      <c r="B23" s="36">
        <v>93189</v>
      </c>
      <c r="C23" s="36" t="s">
        <v>13</v>
      </c>
      <c r="D23" s="37" t="s">
        <v>182</v>
      </c>
      <c r="E23" s="35" t="s">
        <v>77</v>
      </c>
      <c r="F23" s="38">
        <v>4</v>
      </c>
      <c r="G23" s="39">
        <v>51.58</v>
      </c>
      <c r="H23" s="40">
        <f>G23*1.2034</f>
        <v>62.071371999999997</v>
      </c>
      <c r="I23" s="41">
        <f>H23*F23</f>
        <v>248.28548799999999</v>
      </c>
      <c r="J23" s="113"/>
      <c r="K23" s="113">
        <f t="shared" si="2"/>
        <v>0</v>
      </c>
      <c r="L23" s="114">
        <f t="shared" si="3"/>
        <v>1</v>
      </c>
      <c r="M23" s="115">
        <f t="shared" si="4"/>
        <v>0</v>
      </c>
    </row>
    <row r="24" spans="1:13" ht="75" outlineLevel="1">
      <c r="A24" s="35" t="s">
        <v>460</v>
      </c>
      <c r="B24" s="45" t="s">
        <v>447</v>
      </c>
      <c r="C24" s="42" t="s">
        <v>13</v>
      </c>
      <c r="D24" s="46" t="s">
        <v>289</v>
      </c>
      <c r="E24" s="45" t="s">
        <v>90</v>
      </c>
      <c r="F24" s="47">
        <v>5.34</v>
      </c>
      <c r="G24" s="48">
        <v>83.02</v>
      </c>
      <c r="H24" s="40">
        <f t="shared" si="7"/>
        <v>99.906267999999997</v>
      </c>
      <c r="I24" s="41">
        <f t="shared" si="6"/>
        <v>533.49947111999995</v>
      </c>
      <c r="J24" s="113"/>
      <c r="K24" s="113">
        <f t="shared" si="2"/>
        <v>0</v>
      </c>
      <c r="L24" s="114">
        <f t="shared" si="3"/>
        <v>1</v>
      </c>
      <c r="M24" s="115">
        <f t="shared" si="4"/>
        <v>0</v>
      </c>
    </row>
    <row r="25" spans="1:13" ht="15.75" customHeight="1" outlineLevel="1">
      <c r="A25" s="49" t="s">
        <v>61</v>
      </c>
      <c r="B25" s="28"/>
      <c r="C25" s="28"/>
      <c r="D25" s="50" t="s">
        <v>183</v>
      </c>
      <c r="E25" s="49"/>
      <c r="F25" s="51"/>
      <c r="G25" s="52"/>
      <c r="H25" s="53">
        <f>SUM(I26:I28)</f>
        <v>5965.8795680000003</v>
      </c>
      <c r="I25" s="54"/>
      <c r="J25" s="116"/>
      <c r="K25" s="116"/>
      <c r="L25" s="117"/>
      <c r="M25" s="118"/>
    </row>
    <row r="26" spans="1:13" ht="112.5" customHeight="1" outlineLevel="1">
      <c r="A26" s="35" t="s">
        <v>320</v>
      </c>
      <c r="B26" s="36">
        <v>87490</v>
      </c>
      <c r="C26" s="36" t="s">
        <v>13</v>
      </c>
      <c r="D26" s="37" t="s">
        <v>262</v>
      </c>
      <c r="E26" s="35" t="s">
        <v>74</v>
      </c>
      <c r="F26" s="38">
        <v>62</v>
      </c>
      <c r="G26" s="39">
        <v>41.5</v>
      </c>
      <c r="H26" s="40">
        <f>G26*1.2034</f>
        <v>49.941099999999999</v>
      </c>
      <c r="I26" s="41">
        <f t="shared" si="6"/>
        <v>3096.3481999999999</v>
      </c>
      <c r="J26" s="113"/>
      <c r="K26" s="113">
        <f t="shared" si="2"/>
        <v>0</v>
      </c>
      <c r="L26" s="114">
        <f t="shared" si="3"/>
        <v>1</v>
      </c>
      <c r="M26" s="115">
        <f t="shared" si="4"/>
        <v>0</v>
      </c>
    </row>
    <row r="27" spans="1:13" ht="75" outlineLevel="1">
      <c r="A27" s="35" t="s">
        <v>321</v>
      </c>
      <c r="B27" s="36">
        <v>87878</v>
      </c>
      <c r="C27" s="36" t="s">
        <v>13</v>
      </c>
      <c r="D27" s="37" t="s">
        <v>239</v>
      </c>
      <c r="E27" s="35" t="s">
        <v>158</v>
      </c>
      <c r="F27" s="38">
        <v>124</v>
      </c>
      <c r="G27" s="39">
        <v>3.96</v>
      </c>
      <c r="H27" s="40">
        <f t="shared" ref="H27:H28" si="8">G27*1.2034</f>
        <v>4.7654639999999997</v>
      </c>
      <c r="I27" s="41">
        <f t="shared" si="6"/>
        <v>590.91753599999993</v>
      </c>
      <c r="J27" s="113"/>
      <c r="K27" s="113">
        <f t="shared" si="2"/>
        <v>0</v>
      </c>
      <c r="L27" s="114">
        <f t="shared" si="3"/>
        <v>1</v>
      </c>
      <c r="M27" s="115">
        <f t="shared" si="4"/>
        <v>0</v>
      </c>
    </row>
    <row r="28" spans="1:13" ht="120" outlineLevel="1">
      <c r="A28" s="35" t="s">
        <v>322</v>
      </c>
      <c r="B28" s="36">
        <v>87553</v>
      </c>
      <c r="C28" s="36" t="s">
        <v>13</v>
      </c>
      <c r="D28" s="37" t="s">
        <v>448</v>
      </c>
      <c r="E28" s="35" t="s">
        <v>126</v>
      </c>
      <c r="F28" s="38">
        <v>124</v>
      </c>
      <c r="G28" s="39">
        <v>15.27</v>
      </c>
      <c r="H28" s="40">
        <f t="shared" si="8"/>
        <v>18.375917999999999</v>
      </c>
      <c r="I28" s="41">
        <f t="shared" si="6"/>
        <v>2278.613832</v>
      </c>
      <c r="J28" s="113"/>
      <c r="K28" s="113">
        <f t="shared" si="2"/>
        <v>0</v>
      </c>
      <c r="L28" s="114">
        <f t="shared" si="3"/>
        <v>1</v>
      </c>
      <c r="M28" s="115">
        <f t="shared" si="4"/>
        <v>0</v>
      </c>
    </row>
    <row r="29" spans="1:13" ht="18.75" customHeight="1" outlineLevel="1">
      <c r="A29" s="49" t="s">
        <v>96</v>
      </c>
      <c r="B29" s="28"/>
      <c r="C29" s="28"/>
      <c r="D29" s="50" t="s">
        <v>184</v>
      </c>
      <c r="E29" s="49"/>
      <c r="F29" s="51"/>
      <c r="G29" s="52"/>
      <c r="H29" s="53">
        <f>SUM(I30)</f>
        <v>7786.6598699999995</v>
      </c>
      <c r="I29" s="54"/>
      <c r="J29" s="116"/>
      <c r="K29" s="116"/>
      <c r="L29" s="117"/>
      <c r="M29" s="118"/>
    </row>
    <row r="30" spans="1:13" ht="105" outlineLevel="1">
      <c r="A30" s="35" t="s">
        <v>323</v>
      </c>
      <c r="B30" s="36">
        <v>93394</v>
      </c>
      <c r="C30" s="36" t="s">
        <v>13</v>
      </c>
      <c r="D30" s="37" t="s">
        <v>449</v>
      </c>
      <c r="E30" s="35" t="s">
        <v>74</v>
      </c>
      <c r="F30" s="38">
        <v>135</v>
      </c>
      <c r="G30" s="39">
        <v>47.93</v>
      </c>
      <c r="H30" s="40">
        <f>G30*1.2034</f>
        <v>57.678961999999999</v>
      </c>
      <c r="I30" s="41">
        <f t="shared" si="6"/>
        <v>7786.6598699999995</v>
      </c>
      <c r="J30" s="113"/>
      <c r="K30" s="113">
        <f t="shared" si="2"/>
        <v>0</v>
      </c>
      <c r="L30" s="114">
        <f t="shared" si="3"/>
        <v>1</v>
      </c>
      <c r="M30" s="115">
        <f t="shared" si="4"/>
        <v>0</v>
      </c>
    </row>
    <row r="31" spans="1:13" ht="17.25" customHeight="1" outlineLevel="1">
      <c r="A31" s="49" t="s">
        <v>97</v>
      </c>
      <c r="B31" s="28"/>
      <c r="C31" s="28"/>
      <c r="D31" s="50" t="s">
        <v>185</v>
      </c>
      <c r="E31" s="49"/>
      <c r="F31" s="51"/>
      <c r="G31" s="52"/>
      <c r="H31" s="53">
        <f>SUM(I32:I39)</f>
        <v>14437.494982240001</v>
      </c>
      <c r="I31" s="54"/>
      <c r="J31" s="116"/>
      <c r="K31" s="116"/>
      <c r="L31" s="117"/>
      <c r="M31" s="118"/>
    </row>
    <row r="32" spans="1:13" ht="54" customHeight="1" outlineLevel="1">
      <c r="A32" s="35" t="s">
        <v>324</v>
      </c>
      <c r="B32" s="36" t="s">
        <v>186</v>
      </c>
      <c r="C32" s="36" t="s">
        <v>13</v>
      </c>
      <c r="D32" s="37" t="s">
        <v>187</v>
      </c>
      <c r="E32" s="35" t="s">
        <v>78</v>
      </c>
      <c r="F32" s="38" t="s">
        <v>188</v>
      </c>
      <c r="G32" s="39">
        <v>40.54</v>
      </c>
      <c r="H32" s="40">
        <f>G32*1.2034</f>
        <v>48.785836000000003</v>
      </c>
      <c r="I32" s="41">
        <f t="shared" si="6"/>
        <v>117.0860064</v>
      </c>
      <c r="J32" s="113"/>
      <c r="K32" s="113">
        <f t="shared" si="2"/>
        <v>0</v>
      </c>
      <c r="L32" s="114">
        <f t="shared" si="3"/>
        <v>1</v>
      </c>
      <c r="M32" s="115">
        <f t="shared" si="4"/>
        <v>0</v>
      </c>
    </row>
    <row r="33" spans="1:13" ht="45" outlineLevel="1">
      <c r="A33" s="35" t="s">
        <v>325</v>
      </c>
      <c r="B33" s="36" t="s">
        <v>189</v>
      </c>
      <c r="C33" s="36" t="s">
        <v>13</v>
      </c>
      <c r="D33" s="37" t="s">
        <v>190</v>
      </c>
      <c r="E33" s="35" t="s">
        <v>90</v>
      </c>
      <c r="F33" s="38">
        <v>112.54</v>
      </c>
      <c r="G33" s="39">
        <v>24.04</v>
      </c>
      <c r="H33" s="40">
        <f t="shared" ref="H33:H39" si="9">G33*1.2034</f>
        <v>28.929735999999998</v>
      </c>
      <c r="I33" s="41">
        <f t="shared" si="6"/>
        <v>3255.7524894399999</v>
      </c>
      <c r="J33" s="113"/>
      <c r="K33" s="113">
        <f t="shared" si="2"/>
        <v>0</v>
      </c>
      <c r="L33" s="114">
        <f t="shared" si="3"/>
        <v>1</v>
      </c>
      <c r="M33" s="115">
        <f t="shared" si="4"/>
        <v>0</v>
      </c>
    </row>
    <row r="34" spans="1:13" ht="75" outlineLevel="1">
      <c r="A34" s="35" t="s">
        <v>326</v>
      </c>
      <c r="B34" s="36" t="s">
        <v>191</v>
      </c>
      <c r="C34" s="36" t="s">
        <v>13</v>
      </c>
      <c r="D34" s="37" t="s">
        <v>192</v>
      </c>
      <c r="E34" s="35" t="s">
        <v>74</v>
      </c>
      <c r="F34" s="38" t="s">
        <v>193</v>
      </c>
      <c r="G34" s="39">
        <v>27.07</v>
      </c>
      <c r="H34" s="40">
        <f t="shared" si="9"/>
        <v>32.576038000000004</v>
      </c>
      <c r="I34" s="41">
        <f t="shared" si="6"/>
        <v>1954.5622800000003</v>
      </c>
      <c r="J34" s="113"/>
      <c r="K34" s="113">
        <f t="shared" si="2"/>
        <v>0</v>
      </c>
      <c r="L34" s="114">
        <f t="shared" si="3"/>
        <v>1</v>
      </c>
      <c r="M34" s="115">
        <f t="shared" si="4"/>
        <v>0</v>
      </c>
    </row>
    <row r="35" spans="1:13" ht="82.5" customHeight="1" outlineLevel="1">
      <c r="A35" s="35" t="s">
        <v>327</v>
      </c>
      <c r="B35" s="36">
        <v>93391</v>
      </c>
      <c r="C35" s="36" t="s">
        <v>13</v>
      </c>
      <c r="D35" s="37" t="s">
        <v>450</v>
      </c>
      <c r="E35" s="35" t="s">
        <v>74</v>
      </c>
      <c r="F35" s="38" t="s">
        <v>193</v>
      </c>
      <c r="G35" s="39">
        <v>35.96</v>
      </c>
      <c r="H35" s="40">
        <f t="shared" si="9"/>
        <v>43.274264000000002</v>
      </c>
      <c r="I35" s="41">
        <f t="shared" si="6"/>
        <v>2596.4558400000001</v>
      </c>
      <c r="J35" s="113"/>
      <c r="K35" s="113">
        <f t="shared" si="2"/>
        <v>0</v>
      </c>
      <c r="L35" s="114">
        <f t="shared" si="3"/>
        <v>1</v>
      </c>
      <c r="M35" s="115">
        <f t="shared" si="4"/>
        <v>0</v>
      </c>
    </row>
    <row r="36" spans="1:13" ht="60" customHeight="1" outlineLevel="1">
      <c r="A36" s="35" t="s">
        <v>426</v>
      </c>
      <c r="B36" s="36">
        <v>36178</v>
      </c>
      <c r="C36" s="36" t="s">
        <v>13</v>
      </c>
      <c r="D36" s="37" t="s">
        <v>452</v>
      </c>
      <c r="E36" s="35" t="s">
        <v>453</v>
      </c>
      <c r="F36" s="38">
        <v>40</v>
      </c>
      <c r="G36" s="39">
        <v>7.43</v>
      </c>
      <c r="H36" s="40">
        <f t="shared" si="9"/>
        <v>8.941262</v>
      </c>
      <c r="I36" s="41">
        <f t="shared" si="6"/>
        <v>357.65048000000002</v>
      </c>
      <c r="J36" s="113"/>
      <c r="K36" s="113">
        <f t="shared" si="2"/>
        <v>0</v>
      </c>
      <c r="L36" s="114">
        <f t="shared" si="3"/>
        <v>1</v>
      </c>
      <c r="M36" s="115">
        <f t="shared" si="4"/>
        <v>0</v>
      </c>
    </row>
    <row r="37" spans="1:13" ht="60" customHeight="1" outlineLevel="1">
      <c r="A37" s="35" t="s">
        <v>427</v>
      </c>
      <c r="B37" s="36">
        <v>38181</v>
      </c>
      <c r="C37" s="36" t="s">
        <v>13</v>
      </c>
      <c r="D37" s="37" t="s">
        <v>425</v>
      </c>
      <c r="E37" s="35" t="s">
        <v>90</v>
      </c>
      <c r="F37" s="38">
        <v>17.5</v>
      </c>
      <c r="G37" s="39">
        <v>134.83000000000001</v>
      </c>
      <c r="H37" s="40">
        <f>G37*1.2034</f>
        <v>162.25442200000001</v>
      </c>
      <c r="I37" s="41">
        <f>H37*F37</f>
        <v>2839.452385</v>
      </c>
      <c r="J37" s="113"/>
      <c r="K37" s="113">
        <f t="shared" si="2"/>
        <v>0</v>
      </c>
      <c r="L37" s="114">
        <f t="shared" si="3"/>
        <v>1</v>
      </c>
      <c r="M37" s="115">
        <f t="shared" si="4"/>
        <v>0</v>
      </c>
    </row>
    <row r="38" spans="1:13" ht="60" customHeight="1" outlineLevel="1">
      <c r="A38" s="35" t="s">
        <v>430</v>
      </c>
      <c r="B38" s="36" t="s">
        <v>429</v>
      </c>
      <c r="C38" s="36" t="s">
        <v>13</v>
      </c>
      <c r="D38" s="37" t="s">
        <v>428</v>
      </c>
      <c r="E38" s="35" t="s">
        <v>77</v>
      </c>
      <c r="F38" s="38">
        <v>27</v>
      </c>
      <c r="G38" s="39">
        <v>100.37</v>
      </c>
      <c r="H38" s="40">
        <f t="shared" si="9"/>
        <v>120.78525800000001</v>
      </c>
      <c r="I38" s="41">
        <f t="shared" si="6"/>
        <v>3261.2019660000005</v>
      </c>
      <c r="J38" s="113"/>
      <c r="K38" s="113">
        <f t="shared" si="2"/>
        <v>0</v>
      </c>
      <c r="L38" s="114">
        <f t="shared" si="3"/>
        <v>1</v>
      </c>
      <c r="M38" s="115">
        <f t="shared" si="4"/>
        <v>0</v>
      </c>
    </row>
    <row r="39" spans="1:13" ht="60" customHeight="1" outlineLevel="1">
      <c r="A39" s="35" t="s">
        <v>461</v>
      </c>
      <c r="B39" s="36" t="s">
        <v>454</v>
      </c>
      <c r="C39" s="36" t="s">
        <v>13</v>
      </c>
      <c r="D39" s="37" t="s">
        <v>455</v>
      </c>
      <c r="E39" s="35" t="s">
        <v>90</v>
      </c>
      <c r="F39" s="38">
        <v>2.7</v>
      </c>
      <c r="G39" s="39">
        <v>17.03</v>
      </c>
      <c r="H39" s="40">
        <f t="shared" si="9"/>
        <v>20.493902000000002</v>
      </c>
      <c r="I39" s="41">
        <f t="shared" si="6"/>
        <v>55.333535400000009</v>
      </c>
      <c r="J39" s="113"/>
      <c r="K39" s="113">
        <f t="shared" si="2"/>
        <v>0</v>
      </c>
      <c r="L39" s="114">
        <f t="shared" si="3"/>
        <v>1</v>
      </c>
      <c r="M39" s="115">
        <f t="shared" si="4"/>
        <v>0</v>
      </c>
    </row>
    <row r="40" spans="1:13" ht="18.75" customHeight="1" outlineLevel="1">
      <c r="A40" s="49" t="s">
        <v>328</v>
      </c>
      <c r="B40" s="28"/>
      <c r="C40" s="28"/>
      <c r="D40" s="50" t="s">
        <v>194</v>
      </c>
      <c r="E40" s="49"/>
      <c r="F40" s="51"/>
      <c r="G40" s="52"/>
      <c r="H40" s="53">
        <f>SUM(I41:I47)</f>
        <v>3448.1742240000003</v>
      </c>
      <c r="I40" s="54"/>
      <c r="J40" s="116"/>
      <c r="K40" s="116"/>
      <c r="L40" s="117"/>
      <c r="M40" s="118"/>
    </row>
    <row r="41" spans="1:13" ht="75" outlineLevel="1">
      <c r="A41" s="35" t="s">
        <v>329</v>
      </c>
      <c r="B41" s="36">
        <v>89495</v>
      </c>
      <c r="C41" s="36" t="s">
        <v>13</v>
      </c>
      <c r="D41" s="37" t="s">
        <v>248</v>
      </c>
      <c r="E41" s="35" t="s">
        <v>8</v>
      </c>
      <c r="F41" s="38">
        <v>6</v>
      </c>
      <c r="G41" s="39">
        <v>9.41</v>
      </c>
      <c r="H41" s="40">
        <f>G41*1.2034</f>
        <v>11.323994000000001</v>
      </c>
      <c r="I41" s="41">
        <f t="shared" si="6"/>
        <v>67.943964000000008</v>
      </c>
      <c r="J41" s="113"/>
      <c r="K41" s="113">
        <f t="shared" si="2"/>
        <v>0</v>
      </c>
      <c r="L41" s="114">
        <f t="shared" si="3"/>
        <v>1</v>
      </c>
      <c r="M41" s="115">
        <f t="shared" si="4"/>
        <v>0</v>
      </c>
    </row>
    <row r="42" spans="1:13" ht="60" outlineLevel="1">
      <c r="A42" s="35" t="s">
        <v>330</v>
      </c>
      <c r="B42" s="36">
        <v>89482</v>
      </c>
      <c r="C42" s="36" t="s">
        <v>13</v>
      </c>
      <c r="D42" s="37" t="s">
        <v>247</v>
      </c>
      <c r="E42" s="35" t="s">
        <v>80</v>
      </c>
      <c r="F42" s="38">
        <v>8</v>
      </c>
      <c r="G42" s="39">
        <v>23.11</v>
      </c>
      <c r="H42" s="40">
        <f t="shared" ref="H42:H47" si="10">G42*1.2034</f>
        <v>27.810573999999999</v>
      </c>
      <c r="I42" s="41">
        <f t="shared" si="6"/>
        <v>222.48459199999999</v>
      </c>
      <c r="J42" s="113"/>
      <c r="K42" s="113">
        <f t="shared" si="2"/>
        <v>0</v>
      </c>
      <c r="L42" s="114">
        <f t="shared" si="3"/>
        <v>1</v>
      </c>
      <c r="M42" s="115">
        <f t="shared" si="4"/>
        <v>0</v>
      </c>
    </row>
    <row r="43" spans="1:13" ht="90" outlineLevel="1">
      <c r="A43" s="35" t="s">
        <v>331</v>
      </c>
      <c r="B43" s="36">
        <v>90709</v>
      </c>
      <c r="C43" s="36" t="s">
        <v>13</v>
      </c>
      <c r="D43" s="37" t="s">
        <v>62</v>
      </c>
      <c r="E43" s="35" t="s">
        <v>23</v>
      </c>
      <c r="F43" s="38">
        <v>36</v>
      </c>
      <c r="G43" s="39">
        <v>20.12</v>
      </c>
      <c r="H43" s="40">
        <f t="shared" si="10"/>
        <v>24.212408</v>
      </c>
      <c r="I43" s="41">
        <f t="shared" si="6"/>
        <v>871.64668800000004</v>
      </c>
      <c r="J43" s="113"/>
      <c r="K43" s="113">
        <f t="shared" si="2"/>
        <v>0</v>
      </c>
      <c r="L43" s="114">
        <f t="shared" si="3"/>
        <v>1</v>
      </c>
      <c r="M43" s="115">
        <f t="shared" si="4"/>
        <v>0</v>
      </c>
    </row>
    <row r="44" spans="1:13" ht="75" outlineLevel="1">
      <c r="A44" s="35" t="s">
        <v>332</v>
      </c>
      <c r="B44" s="36">
        <v>89711</v>
      </c>
      <c r="C44" s="36" t="s">
        <v>13</v>
      </c>
      <c r="D44" s="37" t="s">
        <v>63</v>
      </c>
      <c r="E44" s="35" t="s">
        <v>23</v>
      </c>
      <c r="F44" s="38">
        <v>18</v>
      </c>
      <c r="G44" s="39">
        <v>17.48</v>
      </c>
      <c r="H44" s="40">
        <f t="shared" si="10"/>
        <v>21.035432</v>
      </c>
      <c r="I44" s="41">
        <f t="shared" si="6"/>
        <v>378.63777600000003</v>
      </c>
      <c r="J44" s="113"/>
      <c r="K44" s="113">
        <f t="shared" si="2"/>
        <v>0</v>
      </c>
      <c r="L44" s="114">
        <f t="shared" si="3"/>
        <v>1</v>
      </c>
      <c r="M44" s="115">
        <f t="shared" si="4"/>
        <v>0</v>
      </c>
    </row>
    <row r="45" spans="1:13" ht="75" outlineLevel="1">
      <c r="A45" s="35" t="s">
        <v>333</v>
      </c>
      <c r="B45" s="36">
        <v>89712</v>
      </c>
      <c r="C45" s="36" t="s">
        <v>13</v>
      </c>
      <c r="D45" s="37" t="s">
        <v>263</v>
      </c>
      <c r="E45" s="35" t="s">
        <v>23</v>
      </c>
      <c r="F45" s="38">
        <v>2.5</v>
      </c>
      <c r="G45" s="39">
        <v>24.68</v>
      </c>
      <c r="H45" s="40">
        <f t="shared" si="10"/>
        <v>29.699912000000001</v>
      </c>
      <c r="I45" s="41">
        <f t="shared" si="6"/>
        <v>74.249780000000001</v>
      </c>
      <c r="J45" s="113"/>
      <c r="K45" s="113">
        <f t="shared" si="2"/>
        <v>0</v>
      </c>
      <c r="L45" s="114">
        <f t="shared" si="3"/>
        <v>1</v>
      </c>
      <c r="M45" s="115">
        <f t="shared" si="4"/>
        <v>0</v>
      </c>
    </row>
    <row r="46" spans="1:13" ht="75" outlineLevel="1">
      <c r="A46" s="35" t="s">
        <v>334</v>
      </c>
      <c r="B46" s="36">
        <v>89713</v>
      </c>
      <c r="C46" s="36" t="s">
        <v>13</v>
      </c>
      <c r="D46" s="37" t="s">
        <v>195</v>
      </c>
      <c r="E46" s="35" t="s">
        <v>23</v>
      </c>
      <c r="F46" s="38">
        <v>30</v>
      </c>
      <c r="G46" s="39">
        <v>36.6</v>
      </c>
      <c r="H46" s="40">
        <f t="shared" si="10"/>
        <v>44.044440000000002</v>
      </c>
      <c r="I46" s="41">
        <f t="shared" si="6"/>
        <v>1321.3332</v>
      </c>
      <c r="J46" s="113"/>
      <c r="K46" s="113">
        <f t="shared" si="2"/>
        <v>0</v>
      </c>
      <c r="L46" s="114">
        <f t="shared" si="3"/>
        <v>1</v>
      </c>
      <c r="M46" s="115">
        <f t="shared" si="4"/>
        <v>0</v>
      </c>
    </row>
    <row r="47" spans="1:13" ht="45" outlineLevel="1">
      <c r="A47" s="35" t="s">
        <v>335</v>
      </c>
      <c r="B47" s="36" t="s">
        <v>196</v>
      </c>
      <c r="C47" s="36" t="s">
        <v>13</v>
      </c>
      <c r="D47" s="37" t="s">
        <v>64</v>
      </c>
      <c r="E47" s="35" t="s">
        <v>8</v>
      </c>
      <c r="F47" s="38">
        <v>2</v>
      </c>
      <c r="G47" s="39">
        <v>212.68</v>
      </c>
      <c r="H47" s="40">
        <f t="shared" si="10"/>
        <v>255.93911200000002</v>
      </c>
      <c r="I47" s="41">
        <f t="shared" si="6"/>
        <v>511.87822400000005</v>
      </c>
      <c r="J47" s="113"/>
      <c r="K47" s="113">
        <f t="shared" si="2"/>
        <v>0</v>
      </c>
      <c r="L47" s="114">
        <f t="shared" si="3"/>
        <v>1</v>
      </c>
      <c r="M47" s="115">
        <f t="shared" si="4"/>
        <v>0</v>
      </c>
    </row>
    <row r="48" spans="1:13" ht="21.75" customHeight="1" outlineLevel="1">
      <c r="A48" s="49" t="s">
        <v>336</v>
      </c>
      <c r="B48" s="28"/>
      <c r="C48" s="28"/>
      <c r="D48" s="50" t="s">
        <v>197</v>
      </c>
      <c r="E48" s="49"/>
      <c r="F48" s="51"/>
      <c r="G48" s="52"/>
      <c r="H48" s="53">
        <f>SUM(I49:I53)</f>
        <v>5582.5278335200001</v>
      </c>
      <c r="I48" s="54">
        <f t="shared" si="6"/>
        <v>0</v>
      </c>
      <c r="J48" s="116"/>
      <c r="K48" s="116"/>
      <c r="L48" s="117"/>
      <c r="M48" s="118"/>
    </row>
    <row r="49" spans="1:13" ht="60" outlineLevel="1">
      <c r="A49" s="35" t="s">
        <v>337</v>
      </c>
      <c r="B49" s="36" t="s">
        <v>174</v>
      </c>
      <c r="C49" s="36" t="s">
        <v>13</v>
      </c>
      <c r="D49" s="37" t="s">
        <v>175</v>
      </c>
      <c r="E49" s="35" t="s">
        <v>11</v>
      </c>
      <c r="F49" s="38">
        <v>5.84</v>
      </c>
      <c r="G49" s="39">
        <v>204.4</v>
      </c>
      <c r="H49" s="40">
        <f>G49*1.2034</f>
        <v>245.97496000000001</v>
      </c>
      <c r="I49" s="41">
        <f t="shared" si="6"/>
        <v>1436.4937663999999</v>
      </c>
      <c r="J49" s="113"/>
      <c r="K49" s="113">
        <f t="shared" si="2"/>
        <v>0</v>
      </c>
      <c r="L49" s="114">
        <f t="shared" si="3"/>
        <v>1</v>
      </c>
      <c r="M49" s="115">
        <f t="shared" si="4"/>
        <v>0</v>
      </c>
    </row>
    <row r="50" spans="1:13" ht="71.25" customHeight="1" outlineLevel="1">
      <c r="A50" s="35" t="s">
        <v>338</v>
      </c>
      <c r="B50" s="36">
        <v>94963</v>
      </c>
      <c r="C50" s="36" t="s">
        <v>13</v>
      </c>
      <c r="D50" s="37" t="s">
        <v>264</v>
      </c>
      <c r="E50" s="35" t="s">
        <v>11</v>
      </c>
      <c r="F50" s="38">
        <v>0.42</v>
      </c>
      <c r="G50" s="39">
        <v>294.37</v>
      </c>
      <c r="H50" s="40">
        <f t="shared" ref="H50:H53" si="11">G50*1.2034</f>
        <v>354.24485800000002</v>
      </c>
      <c r="I50" s="41">
        <f t="shared" si="6"/>
        <v>148.78284035999999</v>
      </c>
      <c r="J50" s="113"/>
      <c r="K50" s="113">
        <f t="shared" si="2"/>
        <v>0</v>
      </c>
      <c r="L50" s="114">
        <f t="shared" si="3"/>
        <v>1</v>
      </c>
      <c r="M50" s="115">
        <f t="shared" si="4"/>
        <v>0</v>
      </c>
    </row>
    <row r="51" spans="1:13" ht="51" customHeight="1" outlineLevel="1">
      <c r="A51" s="35" t="s">
        <v>339</v>
      </c>
      <c r="B51" s="36" t="s">
        <v>133</v>
      </c>
      <c r="C51" s="36" t="s">
        <v>13</v>
      </c>
      <c r="D51" s="37" t="s">
        <v>198</v>
      </c>
      <c r="E51" s="35" t="s">
        <v>11</v>
      </c>
      <c r="F51" s="38">
        <v>0.42</v>
      </c>
      <c r="G51" s="39">
        <v>134.97</v>
      </c>
      <c r="H51" s="40">
        <f t="shared" si="11"/>
        <v>162.422898</v>
      </c>
      <c r="I51" s="41">
        <f t="shared" si="6"/>
        <v>68.217617160000003</v>
      </c>
      <c r="J51" s="113"/>
      <c r="K51" s="113">
        <f t="shared" si="2"/>
        <v>0</v>
      </c>
      <c r="L51" s="114">
        <f t="shared" si="3"/>
        <v>1</v>
      </c>
      <c r="M51" s="115">
        <f t="shared" si="4"/>
        <v>0</v>
      </c>
    </row>
    <row r="52" spans="1:13" ht="45" outlineLevel="1">
      <c r="A52" s="35" t="s">
        <v>340</v>
      </c>
      <c r="B52" s="36" t="s">
        <v>199</v>
      </c>
      <c r="C52" s="36" t="s">
        <v>13</v>
      </c>
      <c r="D52" s="37" t="s">
        <v>200</v>
      </c>
      <c r="E52" s="35" t="s">
        <v>18</v>
      </c>
      <c r="F52" s="38">
        <v>9.1999999999999993</v>
      </c>
      <c r="G52" s="39">
        <v>6.52</v>
      </c>
      <c r="H52" s="40">
        <f t="shared" si="11"/>
        <v>7.8461679999999996</v>
      </c>
      <c r="I52" s="41">
        <f t="shared" si="6"/>
        <v>72.184745599999985</v>
      </c>
      <c r="J52" s="113"/>
      <c r="K52" s="113">
        <f t="shared" si="2"/>
        <v>0</v>
      </c>
      <c r="L52" s="114">
        <f t="shared" si="3"/>
        <v>1</v>
      </c>
      <c r="M52" s="115">
        <f t="shared" si="4"/>
        <v>0</v>
      </c>
    </row>
    <row r="53" spans="1:13" ht="135" outlineLevel="1">
      <c r="A53" s="35" t="s">
        <v>341</v>
      </c>
      <c r="B53" s="36">
        <v>95463</v>
      </c>
      <c r="C53" s="36" t="s">
        <v>13</v>
      </c>
      <c r="D53" s="37" t="s">
        <v>201</v>
      </c>
      <c r="E53" s="35" t="s">
        <v>117</v>
      </c>
      <c r="F53" s="38">
        <v>2</v>
      </c>
      <c r="G53" s="39">
        <v>1602.48</v>
      </c>
      <c r="H53" s="40">
        <f t="shared" si="11"/>
        <v>1928.424432</v>
      </c>
      <c r="I53" s="41">
        <f t="shared" si="6"/>
        <v>3856.848864</v>
      </c>
      <c r="J53" s="113"/>
      <c r="K53" s="113">
        <f t="shared" si="2"/>
        <v>0</v>
      </c>
      <c r="L53" s="114">
        <f t="shared" si="3"/>
        <v>1</v>
      </c>
      <c r="M53" s="115">
        <f t="shared" si="4"/>
        <v>0</v>
      </c>
    </row>
    <row r="54" spans="1:13" ht="20.25" customHeight="1" outlineLevel="1">
      <c r="A54" s="49" t="s">
        <v>342</v>
      </c>
      <c r="B54" s="28"/>
      <c r="C54" s="28"/>
      <c r="D54" s="50" t="s">
        <v>0</v>
      </c>
      <c r="E54" s="49"/>
      <c r="F54" s="51"/>
      <c r="G54" s="52"/>
      <c r="H54" s="53">
        <f>SUM(I55:I58)</f>
        <v>4453.807468</v>
      </c>
      <c r="I54" s="54">
        <f t="shared" si="6"/>
        <v>0</v>
      </c>
      <c r="J54" s="116"/>
      <c r="K54" s="116"/>
      <c r="L54" s="117"/>
      <c r="M54" s="118"/>
    </row>
    <row r="55" spans="1:13" ht="90" outlineLevel="1">
      <c r="A55" s="35" t="s">
        <v>343</v>
      </c>
      <c r="B55" s="36">
        <v>89957</v>
      </c>
      <c r="C55" s="36" t="s">
        <v>13</v>
      </c>
      <c r="D55" s="37" t="s">
        <v>202</v>
      </c>
      <c r="E55" s="35" t="s">
        <v>8</v>
      </c>
      <c r="F55" s="38">
        <v>20</v>
      </c>
      <c r="G55" s="39">
        <v>130.41999999999999</v>
      </c>
      <c r="H55" s="40">
        <f>G55*1.2034</f>
        <v>156.947428</v>
      </c>
      <c r="I55" s="41">
        <f t="shared" si="6"/>
        <v>3138.9485599999998</v>
      </c>
      <c r="J55" s="113"/>
      <c r="K55" s="113">
        <f t="shared" si="2"/>
        <v>0</v>
      </c>
      <c r="L55" s="114">
        <f t="shared" si="3"/>
        <v>1</v>
      </c>
      <c r="M55" s="115">
        <f t="shared" si="4"/>
        <v>0</v>
      </c>
    </row>
    <row r="56" spans="1:13" ht="60" outlineLevel="1">
      <c r="A56" s="35" t="s">
        <v>344</v>
      </c>
      <c r="B56" s="36">
        <v>89353</v>
      </c>
      <c r="C56" s="36" t="s">
        <v>13</v>
      </c>
      <c r="D56" s="37" t="s">
        <v>249</v>
      </c>
      <c r="E56" s="35" t="s">
        <v>8</v>
      </c>
      <c r="F56" s="38">
        <v>3</v>
      </c>
      <c r="G56" s="39">
        <v>20.29</v>
      </c>
      <c r="H56" s="40">
        <f t="shared" ref="H56:H58" si="12">G56*1.2034</f>
        <v>24.416985999999998</v>
      </c>
      <c r="I56" s="41">
        <f t="shared" si="6"/>
        <v>73.250957999999997</v>
      </c>
      <c r="J56" s="113"/>
      <c r="K56" s="113">
        <f t="shared" si="2"/>
        <v>0</v>
      </c>
      <c r="L56" s="114">
        <f t="shared" si="3"/>
        <v>1</v>
      </c>
      <c r="M56" s="115">
        <f t="shared" si="4"/>
        <v>0</v>
      </c>
    </row>
    <row r="57" spans="1:13" ht="75" outlineLevel="1">
      <c r="A57" s="35" t="s">
        <v>345</v>
      </c>
      <c r="B57" s="36">
        <v>89970</v>
      </c>
      <c r="C57" s="36" t="s">
        <v>13</v>
      </c>
      <c r="D57" s="37" t="s">
        <v>203</v>
      </c>
      <c r="E57" s="35" t="s">
        <v>8</v>
      </c>
      <c r="F57" s="38">
        <v>9</v>
      </c>
      <c r="G57" s="39">
        <v>30.38</v>
      </c>
      <c r="H57" s="40">
        <f t="shared" si="12"/>
        <v>36.559291999999999</v>
      </c>
      <c r="I57" s="41">
        <f t="shared" si="6"/>
        <v>329.03362800000002</v>
      </c>
      <c r="J57" s="113"/>
      <c r="K57" s="113">
        <f t="shared" si="2"/>
        <v>0</v>
      </c>
      <c r="L57" s="114">
        <f t="shared" si="3"/>
        <v>1</v>
      </c>
      <c r="M57" s="115">
        <f t="shared" si="4"/>
        <v>0</v>
      </c>
    </row>
    <row r="58" spans="1:13" ht="34.5" customHeight="1" outlineLevel="1">
      <c r="A58" s="35" t="s">
        <v>346</v>
      </c>
      <c r="B58" s="36">
        <v>88503</v>
      </c>
      <c r="C58" s="36" t="s">
        <v>13</v>
      </c>
      <c r="D58" s="37" t="s">
        <v>204</v>
      </c>
      <c r="E58" s="35" t="s">
        <v>8</v>
      </c>
      <c r="F58" s="38">
        <v>1</v>
      </c>
      <c r="G58" s="39">
        <v>758.33</v>
      </c>
      <c r="H58" s="40">
        <f t="shared" si="12"/>
        <v>912.57432200000005</v>
      </c>
      <c r="I58" s="41">
        <f t="shared" si="6"/>
        <v>912.57432200000005</v>
      </c>
      <c r="J58" s="113"/>
      <c r="K58" s="113">
        <f t="shared" si="2"/>
        <v>0</v>
      </c>
      <c r="L58" s="114">
        <f t="shared" si="3"/>
        <v>1</v>
      </c>
      <c r="M58" s="115">
        <f t="shared" si="4"/>
        <v>0</v>
      </c>
    </row>
    <row r="59" spans="1:13" ht="19.5" customHeight="1" outlineLevel="1">
      <c r="A59" s="49" t="s">
        <v>347</v>
      </c>
      <c r="B59" s="28"/>
      <c r="C59" s="28"/>
      <c r="D59" s="50" t="s">
        <v>205</v>
      </c>
      <c r="E59" s="49"/>
      <c r="F59" s="51"/>
      <c r="G59" s="52"/>
      <c r="H59" s="53">
        <f>SUM(I60:I70)</f>
        <v>11951.530998000002</v>
      </c>
      <c r="I59" s="54">
        <f t="shared" si="6"/>
        <v>0</v>
      </c>
      <c r="J59" s="116"/>
      <c r="K59" s="116"/>
      <c r="L59" s="117"/>
      <c r="M59" s="118"/>
    </row>
    <row r="60" spans="1:13" ht="90" outlineLevel="1">
      <c r="A60" s="35" t="s">
        <v>348</v>
      </c>
      <c r="B60" s="36">
        <v>86931</v>
      </c>
      <c r="C60" s="36" t="s">
        <v>13</v>
      </c>
      <c r="D60" s="37" t="s">
        <v>206</v>
      </c>
      <c r="E60" s="35" t="s">
        <v>8</v>
      </c>
      <c r="F60" s="38">
        <v>6</v>
      </c>
      <c r="G60" s="39">
        <v>410.57</v>
      </c>
      <c r="H60" s="40">
        <f>G60*1.2034</f>
        <v>494.07993800000003</v>
      </c>
      <c r="I60" s="41">
        <f t="shared" si="6"/>
        <v>2964.479628</v>
      </c>
      <c r="J60" s="113"/>
      <c r="K60" s="113">
        <f t="shared" si="2"/>
        <v>0</v>
      </c>
      <c r="L60" s="114">
        <f t="shared" si="3"/>
        <v>1</v>
      </c>
      <c r="M60" s="115">
        <f t="shared" si="4"/>
        <v>0</v>
      </c>
    </row>
    <row r="61" spans="1:13" ht="75" outlineLevel="1">
      <c r="A61" s="35" t="s">
        <v>349</v>
      </c>
      <c r="B61" s="36" t="s">
        <v>207</v>
      </c>
      <c r="C61" s="36" t="s">
        <v>13</v>
      </c>
      <c r="D61" s="37" t="s">
        <v>208</v>
      </c>
      <c r="E61" s="35" t="s">
        <v>8</v>
      </c>
      <c r="F61" s="38">
        <v>3</v>
      </c>
      <c r="G61" s="39">
        <v>501.46</v>
      </c>
      <c r="H61" s="40">
        <f t="shared" ref="H61:H70" si="13">G61*1.2034</f>
        <v>603.45696399999997</v>
      </c>
      <c r="I61" s="41">
        <f t="shared" si="6"/>
        <v>1810.3708919999999</v>
      </c>
      <c r="J61" s="113"/>
      <c r="K61" s="113">
        <f t="shared" si="2"/>
        <v>0</v>
      </c>
      <c r="L61" s="114">
        <f t="shared" si="3"/>
        <v>1</v>
      </c>
      <c r="M61" s="115">
        <f t="shared" si="4"/>
        <v>0</v>
      </c>
    </row>
    <row r="62" spans="1:13" ht="45" outlineLevel="1">
      <c r="A62" s="35" t="s">
        <v>350</v>
      </c>
      <c r="B62" s="36">
        <v>36081</v>
      </c>
      <c r="C62" s="36" t="s">
        <v>13</v>
      </c>
      <c r="D62" s="37" t="s">
        <v>209</v>
      </c>
      <c r="E62" s="35" t="s">
        <v>8</v>
      </c>
      <c r="F62" s="38">
        <v>8</v>
      </c>
      <c r="G62" s="39">
        <v>144.15</v>
      </c>
      <c r="H62" s="40">
        <f t="shared" si="13"/>
        <v>173.47011000000001</v>
      </c>
      <c r="I62" s="41">
        <f t="shared" si="6"/>
        <v>1387.76088</v>
      </c>
      <c r="J62" s="113"/>
      <c r="K62" s="113">
        <f t="shared" si="2"/>
        <v>0</v>
      </c>
      <c r="L62" s="114">
        <f t="shared" si="3"/>
        <v>1</v>
      </c>
      <c r="M62" s="115">
        <f t="shared" si="4"/>
        <v>0</v>
      </c>
    </row>
    <row r="63" spans="1:13" ht="45" outlineLevel="1">
      <c r="A63" s="35" t="s">
        <v>351</v>
      </c>
      <c r="B63" s="36">
        <v>9535</v>
      </c>
      <c r="C63" s="36" t="s">
        <v>13</v>
      </c>
      <c r="D63" s="37" t="s">
        <v>240</v>
      </c>
      <c r="E63" s="35" t="s">
        <v>76</v>
      </c>
      <c r="F63" s="38">
        <v>6</v>
      </c>
      <c r="G63" s="39">
        <v>69.89</v>
      </c>
      <c r="H63" s="40">
        <f t="shared" si="13"/>
        <v>84.105626000000001</v>
      </c>
      <c r="I63" s="41">
        <f t="shared" si="6"/>
        <v>504.63375600000001</v>
      </c>
      <c r="J63" s="113"/>
      <c r="K63" s="113">
        <f t="shared" si="2"/>
        <v>0</v>
      </c>
      <c r="L63" s="114">
        <f t="shared" si="3"/>
        <v>1</v>
      </c>
      <c r="M63" s="115">
        <f t="shared" si="4"/>
        <v>0</v>
      </c>
    </row>
    <row r="64" spans="1:13" ht="30" outlineLevel="1">
      <c r="A64" s="35" t="s">
        <v>352</v>
      </c>
      <c r="B64" s="36">
        <v>377</v>
      </c>
      <c r="C64" s="36" t="s">
        <v>13</v>
      </c>
      <c r="D64" s="37" t="s">
        <v>65</v>
      </c>
      <c r="E64" s="35" t="s">
        <v>8</v>
      </c>
      <c r="F64" s="38">
        <v>6</v>
      </c>
      <c r="G64" s="39">
        <v>20.95</v>
      </c>
      <c r="H64" s="40">
        <f t="shared" si="13"/>
        <v>25.21123</v>
      </c>
      <c r="I64" s="41">
        <f t="shared" si="6"/>
        <v>151.26738</v>
      </c>
      <c r="J64" s="113"/>
      <c r="K64" s="113">
        <f t="shared" si="2"/>
        <v>0</v>
      </c>
      <c r="L64" s="114">
        <f t="shared" si="3"/>
        <v>1</v>
      </c>
      <c r="M64" s="115">
        <f t="shared" si="4"/>
        <v>0</v>
      </c>
    </row>
    <row r="65" spans="1:13" ht="60" outlineLevel="1">
      <c r="A65" s="35" t="s">
        <v>353</v>
      </c>
      <c r="B65" s="36">
        <v>86895</v>
      </c>
      <c r="C65" s="36" t="s">
        <v>13</v>
      </c>
      <c r="D65" s="37" t="s">
        <v>210</v>
      </c>
      <c r="E65" s="35" t="s">
        <v>211</v>
      </c>
      <c r="F65" s="38">
        <v>5</v>
      </c>
      <c r="G65" s="39">
        <v>288.32</v>
      </c>
      <c r="H65" s="40">
        <f t="shared" si="13"/>
        <v>346.96428800000001</v>
      </c>
      <c r="I65" s="41">
        <f t="shared" si="6"/>
        <v>1734.8214400000002</v>
      </c>
      <c r="J65" s="113"/>
      <c r="K65" s="113">
        <f t="shared" si="2"/>
        <v>0</v>
      </c>
      <c r="L65" s="114">
        <f t="shared" si="3"/>
        <v>1</v>
      </c>
      <c r="M65" s="115">
        <f t="shared" si="4"/>
        <v>0</v>
      </c>
    </row>
    <row r="66" spans="1:13" ht="60" outlineLevel="1">
      <c r="A66" s="35" t="s">
        <v>354</v>
      </c>
      <c r="B66" s="36">
        <v>86901</v>
      </c>
      <c r="C66" s="36" t="s">
        <v>13</v>
      </c>
      <c r="D66" s="37" t="s">
        <v>305</v>
      </c>
      <c r="E66" s="35" t="s">
        <v>76</v>
      </c>
      <c r="F66" s="38">
        <v>5</v>
      </c>
      <c r="G66" s="39">
        <v>124.06</v>
      </c>
      <c r="H66" s="40">
        <f t="shared" si="13"/>
        <v>149.29380399999999</v>
      </c>
      <c r="I66" s="41">
        <f t="shared" si="6"/>
        <v>746.46902</v>
      </c>
      <c r="J66" s="113"/>
      <c r="K66" s="113">
        <f t="shared" si="2"/>
        <v>0</v>
      </c>
      <c r="L66" s="114">
        <f t="shared" si="3"/>
        <v>1</v>
      </c>
      <c r="M66" s="115">
        <f t="shared" si="4"/>
        <v>0</v>
      </c>
    </row>
    <row r="67" spans="1:13" ht="39.75" customHeight="1" outlineLevel="1">
      <c r="A67" s="35" t="s">
        <v>355</v>
      </c>
      <c r="B67" s="36">
        <v>3</v>
      </c>
      <c r="C67" s="36" t="s">
        <v>437</v>
      </c>
      <c r="D67" s="37" t="s">
        <v>438</v>
      </c>
      <c r="E67" s="35" t="s">
        <v>8</v>
      </c>
      <c r="F67" s="38">
        <v>2</v>
      </c>
      <c r="G67" s="39">
        <v>123.16</v>
      </c>
      <c r="H67" s="40">
        <f t="shared" si="13"/>
        <v>148.21074400000001</v>
      </c>
      <c r="I67" s="41">
        <f t="shared" si="6"/>
        <v>296.42148800000001</v>
      </c>
      <c r="J67" s="113"/>
      <c r="K67" s="113">
        <f t="shared" si="2"/>
        <v>0</v>
      </c>
      <c r="L67" s="114">
        <f t="shared" si="3"/>
        <v>1</v>
      </c>
      <c r="M67" s="115">
        <f t="shared" si="4"/>
        <v>0</v>
      </c>
    </row>
    <row r="68" spans="1:13" ht="45" customHeight="1" outlineLevel="1">
      <c r="A68" s="35" t="s">
        <v>356</v>
      </c>
      <c r="B68" s="36">
        <v>85005</v>
      </c>
      <c r="C68" s="36" t="s">
        <v>13</v>
      </c>
      <c r="D68" s="37" t="s">
        <v>212</v>
      </c>
      <c r="E68" s="35" t="s">
        <v>74</v>
      </c>
      <c r="F68" s="38">
        <v>1.5</v>
      </c>
      <c r="G68" s="39">
        <v>255.38</v>
      </c>
      <c r="H68" s="40">
        <f t="shared" si="13"/>
        <v>307.32429200000001</v>
      </c>
      <c r="I68" s="41">
        <f t="shared" si="6"/>
        <v>460.98643800000002</v>
      </c>
      <c r="J68" s="113"/>
      <c r="K68" s="113">
        <f t="shared" si="2"/>
        <v>0</v>
      </c>
      <c r="L68" s="114">
        <f t="shared" si="3"/>
        <v>1</v>
      </c>
      <c r="M68" s="115">
        <f t="shared" si="4"/>
        <v>0</v>
      </c>
    </row>
    <row r="69" spans="1:13" ht="33" customHeight="1" outlineLevel="1">
      <c r="A69" s="35" t="s">
        <v>357</v>
      </c>
      <c r="B69" s="36">
        <v>5</v>
      </c>
      <c r="C69" s="36" t="s">
        <v>437</v>
      </c>
      <c r="D69" s="37" t="s">
        <v>307</v>
      </c>
      <c r="E69" s="35" t="s">
        <v>117</v>
      </c>
      <c r="F69" s="38">
        <v>4</v>
      </c>
      <c r="G69" s="39">
        <v>81.42</v>
      </c>
      <c r="H69" s="40">
        <f t="shared" si="13"/>
        <v>97.980828000000002</v>
      </c>
      <c r="I69" s="41">
        <f t="shared" si="6"/>
        <v>391.92331200000001</v>
      </c>
      <c r="J69" s="113"/>
      <c r="K69" s="113">
        <f t="shared" si="2"/>
        <v>0</v>
      </c>
      <c r="L69" s="114">
        <f t="shared" si="3"/>
        <v>1</v>
      </c>
      <c r="M69" s="115">
        <f t="shared" si="4"/>
        <v>0</v>
      </c>
    </row>
    <row r="70" spans="1:13" ht="52.5" customHeight="1" outlineLevel="1">
      <c r="A70" s="35" t="s">
        <v>358</v>
      </c>
      <c r="B70" s="55">
        <v>36215</v>
      </c>
      <c r="C70" s="56" t="s">
        <v>13</v>
      </c>
      <c r="D70" s="37" t="s">
        <v>424</v>
      </c>
      <c r="E70" s="35" t="s">
        <v>150</v>
      </c>
      <c r="F70" s="38">
        <v>2</v>
      </c>
      <c r="G70" s="39">
        <v>624.23</v>
      </c>
      <c r="H70" s="40">
        <f t="shared" si="13"/>
        <v>751.19838200000004</v>
      </c>
      <c r="I70" s="41">
        <f t="shared" si="6"/>
        <v>1502.3967640000001</v>
      </c>
      <c r="J70" s="113"/>
      <c r="K70" s="113">
        <f t="shared" si="2"/>
        <v>0</v>
      </c>
      <c r="L70" s="114">
        <f t="shared" si="3"/>
        <v>1</v>
      </c>
      <c r="M70" s="115">
        <f t="shared" si="4"/>
        <v>0</v>
      </c>
    </row>
    <row r="71" spans="1:13" ht="21.75" customHeight="1" outlineLevel="1">
      <c r="A71" s="49" t="s">
        <v>359</v>
      </c>
      <c r="B71" s="28"/>
      <c r="C71" s="28"/>
      <c r="D71" s="50" t="s">
        <v>241</v>
      </c>
      <c r="E71" s="49"/>
      <c r="F71" s="51"/>
      <c r="G71" s="52"/>
      <c r="H71" s="53">
        <f>SUM(I72:I84)</f>
        <v>11694.954084000001</v>
      </c>
      <c r="I71" s="54"/>
      <c r="J71" s="116"/>
      <c r="K71" s="116"/>
      <c r="L71" s="117"/>
      <c r="M71" s="118"/>
    </row>
    <row r="72" spans="1:13" ht="90" outlineLevel="1">
      <c r="A72" s="35" t="s">
        <v>360</v>
      </c>
      <c r="B72" s="36">
        <v>93145</v>
      </c>
      <c r="C72" s="36" t="s">
        <v>13</v>
      </c>
      <c r="D72" s="37" t="s">
        <v>213</v>
      </c>
      <c r="E72" s="35" t="s">
        <v>4</v>
      </c>
      <c r="F72" s="38">
        <v>24</v>
      </c>
      <c r="G72" s="39">
        <v>181.03</v>
      </c>
      <c r="H72" s="40">
        <f>G72*1.2034</f>
        <v>217.85150200000001</v>
      </c>
      <c r="I72" s="41">
        <f t="shared" si="6"/>
        <v>5228.4360480000005</v>
      </c>
      <c r="J72" s="113"/>
      <c r="K72" s="113">
        <f t="shared" ref="K72:K134" si="14">(J72*$K$5)+J72</f>
        <v>0</v>
      </c>
      <c r="L72" s="114">
        <f t="shared" ref="L72:L134" si="15">100%-(K72/H72)</f>
        <v>1</v>
      </c>
      <c r="M72" s="115">
        <f t="shared" ref="M72:M134" si="16">K72*F72</f>
        <v>0</v>
      </c>
    </row>
    <row r="73" spans="1:13" ht="56.25" customHeight="1" outlineLevel="1">
      <c r="A73" s="35" t="s">
        <v>361</v>
      </c>
      <c r="B73" s="36" t="s">
        <v>214</v>
      </c>
      <c r="C73" s="36" t="s">
        <v>13</v>
      </c>
      <c r="D73" s="37" t="s">
        <v>242</v>
      </c>
      <c r="E73" s="35" t="s">
        <v>80</v>
      </c>
      <c r="F73" s="38">
        <v>20</v>
      </c>
      <c r="G73" s="39">
        <v>96.85</v>
      </c>
      <c r="H73" s="40">
        <f t="shared" ref="H73:H84" si="17">G73*1.2034</f>
        <v>116.54929</v>
      </c>
      <c r="I73" s="41">
        <f t="shared" si="6"/>
        <v>2330.9857999999999</v>
      </c>
      <c r="J73" s="113"/>
      <c r="K73" s="113">
        <f t="shared" si="14"/>
        <v>0</v>
      </c>
      <c r="L73" s="114">
        <f t="shared" si="15"/>
        <v>1</v>
      </c>
      <c r="M73" s="115">
        <f t="shared" si="16"/>
        <v>0</v>
      </c>
    </row>
    <row r="74" spans="1:13" ht="45" outlineLevel="1">
      <c r="A74" s="35" t="s">
        <v>362</v>
      </c>
      <c r="B74" s="36">
        <v>93043</v>
      </c>
      <c r="C74" s="36" t="s">
        <v>13</v>
      </c>
      <c r="D74" s="37" t="s">
        <v>215</v>
      </c>
      <c r="E74" s="35" t="s">
        <v>117</v>
      </c>
      <c r="F74" s="38">
        <v>20</v>
      </c>
      <c r="G74" s="39">
        <v>40.020000000000003</v>
      </c>
      <c r="H74" s="40">
        <f t="shared" si="17"/>
        <v>48.160068000000003</v>
      </c>
      <c r="I74" s="41">
        <f t="shared" si="6"/>
        <v>963.20136000000002</v>
      </c>
      <c r="J74" s="113"/>
      <c r="K74" s="113">
        <f t="shared" si="14"/>
        <v>0</v>
      </c>
      <c r="L74" s="114">
        <f t="shared" si="15"/>
        <v>1</v>
      </c>
      <c r="M74" s="115">
        <f t="shared" si="16"/>
        <v>0</v>
      </c>
    </row>
    <row r="75" spans="1:13" ht="99" customHeight="1" outlineLevel="1">
      <c r="A75" s="35" t="s">
        <v>363</v>
      </c>
      <c r="B75" s="36" t="s">
        <v>113</v>
      </c>
      <c r="C75" s="36" t="s">
        <v>13</v>
      </c>
      <c r="D75" s="37" t="s">
        <v>116</v>
      </c>
      <c r="E75" s="35" t="s">
        <v>8</v>
      </c>
      <c r="F75" s="38">
        <v>1</v>
      </c>
      <c r="G75" s="39">
        <v>327.41000000000003</v>
      </c>
      <c r="H75" s="40">
        <f t="shared" si="17"/>
        <v>394.00519400000002</v>
      </c>
      <c r="I75" s="41">
        <f t="shared" si="6"/>
        <v>394.00519400000002</v>
      </c>
      <c r="J75" s="113"/>
      <c r="K75" s="113">
        <f t="shared" si="14"/>
        <v>0</v>
      </c>
      <c r="L75" s="114">
        <f t="shared" si="15"/>
        <v>1</v>
      </c>
      <c r="M75" s="115">
        <f t="shared" si="16"/>
        <v>0</v>
      </c>
    </row>
    <row r="76" spans="1:13" ht="60" outlineLevel="1">
      <c r="A76" s="35" t="s">
        <v>364</v>
      </c>
      <c r="B76" s="36" t="s">
        <v>216</v>
      </c>
      <c r="C76" s="36" t="s">
        <v>13</v>
      </c>
      <c r="D76" s="37" t="s">
        <v>217</v>
      </c>
      <c r="E76" s="35" t="s">
        <v>8</v>
      </c>
      <c r="F76" s="38">
        <v>6</v>
      </c>
      <c r="G76" s="39">
        <v>13.73</v>
      </c>
      <c r="H76" s="40">
        <f t="shared" si="17"/>
        <v>16.522682</v>
      </c>
      <c r="I76" s="41">
        <f t="shared" si="6"/>
        <v>99.136091999999991</v>
      </c>
      <c r="J76" s="113"/>
      <c r="K76" s="113">
        <f t="shared" si="14"/>
        <v>0</v>
      </c>
      <c r="L76" s="114">
        <f t="shared" si="15"/>
        <v>1</v>
      </c>
      <c r="M76" s="115">
        <f t="shared" si="16"/>
        <v>0</v>
      </c>
    </row>
    <row r="77" spans="1:13" ht="45" outlineLevel="1">
      <c r="A77" s="35" t="s">
        <v>365</v>
      </c>
      <c r="B77" s="36" t="s">
        <v>218</v>
      </c>
      <c r="C77" s="36" t="s">
        <v>13</v>
      </c>
      <c r="D77" s="37" t="s">
        <v>219</v>
      </c>
      <c r="E77" s="35" t="s">
        <v>220</v>
      </c>
      <c r="F77" s="38">
        <v>6</v>
      </c>
      <c r="G77" s="39">
        <v>60.27</v>
      </c>
      <c r="H77" s="40">
        <f t="shared" si="17"/>
        <v>72.528918000000004</v>
      </c>
      <c r="I77" s="41">
        <f t="shared" si="6"/>
        <v>435.17350800000003</v>
      </c>
      <c r="J77" s="113"/>
      <c r="K77" s="113">
        <f t="shared" si="14"/>
        <v>0</v>
      </c>
      <c r="L77" s="114">
        <f t="shared" si="15"/>
        <v>1</v>
      </c>
      <c r="M77" s="115">
        <f t="shared" si="16"/>
        <v>0</v>
      </c>
    </row>
    <row r="78" spans="1:13" ht="45" outlineLevel="1">
      <c r="A78" s="35" t="s">
        <v>366</v>
      </c>
      <c r="B78" s="36" t="s">
        <v>114</v>
      </c>
      <c r="C78" s="36" t="s">
        <v>13</v>
      </c>
      <c r="D78" s="37" t="s">
        <v>115</v>
      </c>
      <c r="E78" s="35" t="s">
        <v>8</v>
      </c>
      <c r="F78" s="38">
        <v>1</v>
      </c>
      <c r="G78" s="39">
        <v>117.93</v>
      </c>
      <c r="H78" s="40">
        <f t="shared" si="17"/>
        <v>141.91696200000001</v>
      </c>
      <c r="I78" s="41">
        <f t="shared" si="6"/>
        <v>141.91696200000001</v>
      </c>
      <c r="J78" s="113"/>
      <c r="K78" s="113">
        <f t="shared" si="14"/>
        <v>0</v>
      </c>
      <c r="L78" s="114">
        <f t="shared" si="15"/>
        <v>1</v>
      </c>
      <c r="M78" s="115">
        <f t="shared" si="16"/>
        <v>0</v>
      </c>
    </row>
    <row r="79" spans="1:13" ht="75" outlineLevel="1">
      <c r="A79" s="35" t="s">
        <v>367</v>
      </c>
      <c r="B79" s="36">
        <v>91854</v>
      </c>
      <c r="C79" s="36" t="s">
        <v>13</v>
      </c>
      <c r="D79" s="37" t="s">
        <v>66</v>
      </c>
      <c r="E79" s="35" t="s">
        <v>23</v>
      </c>
      <c r="F79" s="38">
        <v>30</v>
      </c>
      <c r="G79" s="39">
        <v>8.41</v>
      </c>
      <c r="H79" s="40">
        <f t="shared" si="17"/>
        <v>10.120594000000001</v>
      </c>
      <c r="I79" s="41">
        <f t="shared" si="6"/>
        <v>303.61781999999999</v>
      </c>
      <c r="J79" s="113"/>
      <c r="K79" s="113">
        <f t="shared" si="14"/>
        <v>0</v>
      </c>
      <c r="L79" s="114">
        <f t="shared" si="15"/>
        <v>1</v>
      </c>
      <c r="M79" s="115">
        <f t="shared" si="16"/>
        <v>0</v>
      </c>
    </row>
    <row r="80" spans="1:13" ht="75" outlineLevel="1">
      <c r="A80" s="35" t="s">
        <v>368</v>
      </c>
      <c r="B80" s="36">
        <v>91856</v>
      </c>
      <c r="C80" s="36" t="s">
        <v>13</v>
      </c>
      <c r="D80" s="37" t="s">
        <v>67</v>
      </c>
      <c r="E80" s="35" t="s">
        <v>23</v>
      </c>
      <c r="F80" s="38">
        <v>30</v>
      </c>
      <c r="G80" s="39">
        <v>10.51</v>
      </c>
      <c r="H80" s="40">
        <f t="shared" si="17"/>
        <v>12.647734</v>
      </c>
      <c r="I80" s="41">
        <f t="shared" si="6"/>
        <v>379.43201999999997</v>
      </c>
      <c r="J80" s="113"/>
      <c r="K80" s="113">
        <f t="shared" si="14"/>
        <v>0</v>
      </c>
      <c r="L80" s="114">
        <f t="shared" si="15"/>
        <v>1</v>
      </c>
      <c r="M80" s="115">
        <f t="shared" si="16"/>
        <v>0</v>
      </c>
    </row>
    <row r="81" spans="1:13" ht="60" outlineLevel="1">
      <c r="A81" s="35" t="s">
        <v>369</v>
      </c>
      <c r="B81" s="36">
        <v>91926</v>
      </c>
      <c r="C81" s="36" t="s">
        <v>13</v>
      </c>
      <c r="D81" s="37" t="s">
        <v>69</v>
      </c>
      <c r="E81" s="35" t="s">
        <v>23</v>
      </c>
      <c r="F81" s="38">
        <v>50</v>
      </c>
      <c r="G81" s="39">
        <v>2.63</v>
      </c>
      <c r="H81" s="40">
        <f t="shared" si="17"/>
        <v>3.1649419999999999</v>
      </c>
      <c r="I81" s="41">
        <f t="shared" si="6"/>
        <v>158.24709999999999</v>
      </c>
      <c r="J81" s="113"/>
      <c r="K81" s="113">
        <f t="shared" si="14"/>
        <v>0</v>
      </c>
      <c r="L81" s="114">
        <f t="shared" si="15"/>
        <v>1</v>
      </c>
      <c r="M81" s="115">
        <f t="shared" si="16"/>
        <v>0</v>
      </c>
    </row>
    <row r="82" spans="1:13" ht="60" outlineLevel="1">
      <c r="A82" s="35" t="s">
        <v>370</v>
      </c>
      <c r="B82" s="36">
        <v>91928</v>
      </c>
      <c r="C82" s="36" t="s">
        <v>13</v>
      </c>
      <c r="D82" s="37" t="s">
        <v>68</v>
      </c>
      <c r="E82" s="35" t="s">
        <v>23</v>
      </c>
      <c r="F82" s="38">
        <v>50</v>
      </c>
      <c r="G82" s="39">
        <v>4.03</v>
      </c>
      <c r="H82" s="40">
        <f t="shared" si="17"/>
        <v>4.8497020000000006</v>
      </c>
      <c r="I82" s="41">
        <f t="shared" si="6"/>
        <v>242.48510000000005</v>
      </c>
      <c r="J82" s="113"/>
      <c r="K82" s="113">
        <f t="shared" si="14"/>
        <v>0</v>
      </c>
      <c r="L82" s="114">
        <f t="shared" si="15"/>
        <v>1</v>
      </c>
      <c r="M82" s="115">
        <f t="shared" si="16"/>
        <v>0</v>
      </c>
    </row>
    <row r="83" spans="1:13" ht="60" outlineLevel="1">
      <c r="A83" s="35" t="s">
        <v>371</v>
      </c>
      <c r="B83" s="36">
        <v>91932</v>
      </c>
      <c r="C83" s="36" t="s">
        <v>13</v>
      </c>
      <c r="D83" s="37" t="s">
        <v>70</v>
      </c>
      <c r="E83" s="35" t="s">
        <v>23</v>
      </c>
      <c r="F83" s="38">
        <v>50</v>
      </c>
      <c r="G83" s="39">
        <v>8.7100000000000009</v>
      </c>
      <c r="H83" s="40">
        <f t="shared" si="17"/>
        <v>10.481614</v>
      </c>
      <c r="I83" s="41">
        <f t="shared" ref="I83:I101" si="18">H83*F83</f>
        <v>524.08069999999998</v>
      </c>
      <c r="J83" s="113"/>
      <c r="K83" s="113">
        <f t="shared" si="14"/>
        <v>0</v>
      </c>
      <c r="L83" s="114">
        <f t="shared" si="15"/>
        <v>1</v>
      </c>
      <c r="M83" s="115">
        <f t="shared" si="16"/>
        <v>0</v>
      </c>
    </row>
    <row r="84" spans="1:13" ht="60" outlineLevel="1">
      <c r="A84" s="35" t="s">
        <v>372</v>
      </c>
      <c r="B84" s="36">
        <v>92983</v>
      </c>
      <c r="C84" s="36" t="s">
        <v>13</v>
      </c>
      <c r="D84" s="37" t="s">
        <v>71</v>
      </c>
      <c r="E84" s="35" t="s">
        <v>23</v>
      </c>
      <c r="F84" s="38">
        <v>30</v>
      </c>
      <c r="G84" s="39">
        <v>13.69</v>
      </c>
      <c r="H84" s="40">
        <f t="shared" si="17"/>
        <v>16.474546</v>
      </c>
      <c r="I84" s="41">
        <f t="shared" si="18"/>
        <v>494.23638</v>
      </c>
      <c r="J84" s="113"/>
      <c r="K84" s="113">
        <f t="shared" si="14"/>
        <v>0</v>
      </c>
      <c r="L84" s="114">
        <f t="shared" si="15"/>
        <v>1</v>
      </c>
      <c r="M84" s="115">
        <f t="shared" si="16"/>
        <v>0</v>
      </c>
    </row>
    <row r="85" spans="1:13" ht="18" customHeight="1" outlineLevel="1">
      <c r="A85" s="49" t="s">
        <v>373</v>
      </c>
      <c r="B85" s="28"/>
      <c r="C85" s="28"/>
      <c r="D85" s="50" t="s">
        <v>221</v>
      </c>
      <c r="E85" s="49"/>
      <c r="F85" s="51"/>
      <c r="G85" s="52"/>
      <c r="H85" s="53">
        <f>SUM(I86:I87)</f>
        <v>3238.662284</v>
      </c>
      <c r="I85" s="54">
        <f t="shared" si="18"/>
        <v>0</v>
      </c>
      <c r="J85" s="116"/>
      <c r="K85" s="116"/>
      <c r="L85" s="117"/>
      <c r="M85" s="118"/>
    </row>
    <row r="86" spans="1:13" ht="75" outlineLevel="1">
      <c r="A86" s="35" t="s">
        <v>374</v>
      </c>
      <c r="B86" s="57">
        <v>96111</v>
      </c>
      <c r="C86" s="57" t="s">
        <v>13</v>
      </c>
      <c r="D86" s="37" t="s">
        <v>440</v>
      </c>
      <c r="E86" s="35" t="s">
        <v>74</v>
      </c>
      <c r="F86" s="38">
        <v>60</v>
      </c>
      <c r="G86" s="39">
        <v>38.72</v>
      </c>
      <c r="H86" s="40">
        <f t="shared" ref="H86:H87" si="19">G86*1.2034</f>
        <v>46.595647999999997</v>
      </c>
      <c r="I86" s="41">
        <f t="shared" si="18"/>
        <v>2795.7388799999999</v>
      </c>
      <c r="J86" s="113"/>
      <c r="K86" s="113">
        <f t="shared" si="14"/>
        <v>0</v>
      </c>
      <c r="L86" s="114">
        <f t="shared" si="15"/>
        <v>1</v>
      </c>
      <c r="M86" s="115">
        <f t="shared" si="16"/>
        <v>0</v>
      </c>
    </row>
    <row r="87" spans="1:13" ht="60" outlineLevel="1">
      <c r="A87" s="35" t="s">
        <v>375</v>
      </c>
      <c r="B87" s="36">
        <v>84874</v>
      </c>
      <c r="C87" s="36" t="s">
        <v>13</v>
      </c>
      <c r="D87" s="37" t="s">
        <v>222</v>
      </c>
      <c r="E87" s="35" t="s">
        <v>157</v>
      </c>
      <c r="F87" s="38">
        <v>2</v>
      </c>
      <c r="G87" s="39">
        <v>184.03</v>
      </c>
      <c r="H87" s="40">
        <f t="shared" si="19"/>
        <v>221.461702</v>
      </c>
      <c r="I87" s="41">
        <f t="shared" si="18"/>
        <v>442.923404</v>
      </c>
      <c r="J87" s="113"/>
      <c r="K87" s="113">
        <f t="shared" si="14"/>
        <v>0</v>
      </c>
      <c r="L87" s="114">
        <f t="shared" si="15"/>
        <v>1</v>
      </c>
      <c r="M87" s="115">
        <f t="shared" si="16"/>
        <v>0</v>
      </c>
    </row>
    <row r="88" spans="1:13" ht="20.25" customHeight="1" outlineLevel="1">
      <c r="A88" s="49" t="s">
        <v>376</v>
      </c>
      <c r="B88" s="28"/>
      <c r="C88" s="28"/>
      <c r="D88" s="50" t="s">
        <v>107</v>
      </c>
      <c r="E88" s="49"/>
      <c r="F88" s="51"/>
      <c r="G88" s="52"/>
      <c r="H88" s="53">
        <f>SUM(I89:I91)</f>
        <v>3510.4862759999996</v>
      </c>
      <c r="I88" s="54">
        <f t="shared" si="18"/>
        <v>0</v>
      </c>
      <c r="J88" s="116"/>
      <c r="K88" s="116"/>
      <c r="L88" s="117"/>
      <c r="M88" s="118"/>
    </row>
    <row r="89" spans="1:13" ht="31.5" customHeight="1" outlineLevel="1">
      <c r="A89" s="35" t="s">
        <v>377</v>
      </c>
      <c r="B89" s="57">
        <v>4</v>
      </c>
      <c r="C89" s="57" t="s">
        <v>434</v>
      </c>
      <c r="D89" s="37" t="s">
        <v>441</v>
      </c>
      <c r="E89" s="35" t="s">
        <v>14</v>
      </c>
      <c r="F89" s="38">
        <v>262</v>
      </c>
      <c r="G89" s="39">
        <v>1.79</v>
      </c>
      <c r="H89" s="40">
        <f t="shared" ref="H89:H91" si="20">G89 *1.2034</f>
        <v>2.1540859999999999</v>
      </c>
      <c r="I89" s="41">
        <f t="shared" si="18"/>
        <v>564.37053200000003</v>
      </c>
      <c r="J89" s="113"/>
      <c r="K89" s="113">
        <f t="shared" si="14"/>
        <v>0</v>
      </c>
      <c r="L89" s="114">
        <f t="shared" si="15"/>
        <v>1</v>
      </c>
      <c r="M89" s="115">
        <f t="shared" si="16"/>
        <v>0</v>
      </c>
    </row>
    <row r="90" spans="1:13" ht="45" outlineLevel="1">
      <c r="A90" s="35" t="s">
        <v>378</v>
      </c>
      <c r="B90" s="36" t="s">
        <v>223</v>
      </c>
      <c r="C90" s="36" t="s">
        <v>13</v>
      </c>
      <c r="D90" s="37" t="s">
        <v>57</v>
      </c>
      <c r="E90" s="35" t="s">
        <v>126</v>
      </c>
      <c r="F90" s="38">
        <v>60</v>
      </c>
      <c r="G90" s="39">
        <v>2.9</v>
      </c>
      <c r="H90" s="40">
        <f t="shared" si="20"/>
        <v>3.4898600000000002</v>
      </c>
      <c r="I90" s="41">
        <f t="shared" si="18"/>
        <v>209.39160000000001</v>
      </c>
      <c r="J90" s="113"/>
      <c r="K90" s="113">
        <f t="shared" si="14"/>
        <v>0</v>
      </c>
      <c r="L90" s="114">
        <f t="shared" si="15"/>
        <v>1</v>
      </c>
      <c r="M90" s="115">
        <f t="shared" si="16"/>
        <v>0</v>
      </c>
    </row>
    <row r="91" spans="1:13" ht="48.75" customHeight="1" outlineLevel="1">
      <c r="A91" s="35" t="s">
        <v>379</v>
      </c>
      <c r="B91" s="36" t="s">
        <v>224</v>
      </c>
      <c r="C91" s="36" t="s">
        <v>13</v>
      </c>
      <c r="D91" s="37" t="s">
        <v>225</v>
      </c>
      <c r="E91" s="35" t="s">
        <v>74</v>
      </c>
      <c r="F91" s="38">
        <v>262</v>
      </c>
      <c r="G91" s="39">
        <v>8.68</v>
      </c>
      <c r="H91" s="40">
        <f t="shared" si="20"/>
        <v>10.445511999999999</v>
      </c>
      <c r="I91" s="41">
        <f t="shared" si="18"/>
        <v>2736.7241439999998</v>
      </c>
      <c r="J91" s="113"/>
      <c r="K91" s="113">
        <f t="shared" si="14"/>
        <v>0</v>
      </c>
      <c r="L91" s="114">
        <f t="shared" si="15"/>
        <v>1</v>
      </c>
      <c r="M91" s="115">
        <f t="shared" si="16"/>
        <v>0</v>
      </c>
    </row>
    <row r="92" spans="1:13" ht="21.75" customHeight="1" outlineLevel="1">
      <c r="A92" s="49" t="s">
        <v>380</v>
      </c>
      <c r="B92" s="28"/>
      <c r="C92" s="28"/>
      <c r="D92" s="50" t="s">
        <v>226</v>
      </c>
      <c r="E92" s="49"/>
      <c r="F92" s="51"/>
      <c r="G92" s="52"/>
      <c r="H92" s="53">
        <f>SUM(I93:I99)</f>
        <v>24418.402642480007</v>
      </c>
      <c r="I92" s="54">
        <f t="shared" si="18"/>
        <v>0</v>
      </c>
      <c r="J92" s="116"/>
      <c r="K92" s="116"/>
      <c r="L92" s="117"/>
      <c r="M92" s="118"/>
    </row>
    <row r="93" spans="1:13" ht="60" outlineLevel="1">
      <c r="A93" s="35" t="s">
        <v>381</v>
      </c>
      <c r="B93" s="36" t="s">
        <v>227</v>
      </c>
      <c r="C93" s="36" t="s">
        <v>13</v>
      </c>
      <c r="D93" s="37" t="s">
        <v>228</v>
      </c>
      <c r="E93" s="35" t="s">
        <v>74</v>
      </c>
      <c r="F93" s="38">
        <v>25.68</v>
      </c>
      <c r="G93" s="39">
        <v>699.84</v>
      </c>
      <c r="H93" s="40">
        <f>G93*1.2034</f>
        <v>842.18745600000011</v>
      </c>
      <c r="I93" s="41">
        <f t="shared" si="18"/>
        <v>21627.373870080002</v>
      </c>
      <c r="J93" s="113"/>
      <c r="K93" s="113">
        <f t="shared" si="14"/>
        <v>0</v>
      </c>
      <c r="L93" s="114">
        <f t="shared" si="15"/>
        <v>1</v>
      </c>
      <c r="M93" s="115">
        <f t="shared" si="16"/>
        <v>0</v>
      </c>
    </row>
    <row r="94" spans="1:13" ht="103.5" customHeight="1" outlineLevel="1">
      <c r="A94" s="35" t="s">
        <v>382</v>
      </c>
      <c r="B94" s="36">
        <v>84889</v>
      </c>
      <c r="C94" s="36" t="s">
        <v>13</v>
      </c>
      <c r="D94" s="37" t="s">
        <v>303</v>
      </c>
      <c r="E94" s="35" t="s">
        <v>220</v>
      </c>
      <c r="F94" s="38">
        <v>28</v>
      </c>
      <c r="G94" s="39">
        <v>18.98</v>
      </c>
      <c r="H94" s="40">
        <f>G94*1.2034</f>
        <v>22.840532</v>
      </c>
      <c r="I94" s="41">
        <f t="shared" si="18"/>
        <v>639.534896</v>
      </c>
      <c r="J94" s="113"/>
      <c r="K94" s="113">
        <f t="shared" si="14"/>
        <v>0</v>
      </c>
      <c r="L94" s="114">
        <f t="shared" si="15"/>
        <v>1</v>
      </c>
      <c r="M94" s="115">
        <f t="shared" si="16"/>
        <v>0</v>
      </c>
    </row>
    <row r="95" spans="1:13" ht="36" customHeight="1" outlineLevel="1">
      <c r="A95" s="35" t="s">
        <v>383</v>
      </c>
      <c r="B95" s="36">
        <v>11560</v>
      </c>
      <c r="C95" s="36" t="s">
        <v>13</v>
      </c>
      <c r="D95" s="37" t="s">
        <v>304</v>
      </c>
      <c r="E95" s="35" t="s">
        <v>220</v>
      </c>
      <c r="F95" s="38">
        <v>8</v>
      </c>
      <c r="G95" s="39">
        <v>107.38</v>
      </c>
      <c r="H95" s="40">
        <f>G95*1.2034</f>
        <v>129.221092</v>
      </c>
      <c r="I95" s="41">
        <f t="shared" si="18"/>
        <v>1033.768736</v>
      </c>
      <c r="J95" s="113"/>
      <c r="K95" s="113">
        <f t="shared" si="14"/>
        <v>0</v>
      </c>
      <c r="L95" s="114">
        <f t="shared" si="15"/>
        <v>1</v>
      </c>
      <c r="M95" s="115">
        <f t="shared" si="16"/>
        <v>0</v>
      </c>
    </row>
    <row r="96" spans="1:13" ht="30" outlineLevel="1">
      <c r="A96" s="35" t="s">
        <v>384</v>
      </c>
      <c r="B96" s="36" t="s">
        <v>229</v>
      </c>
      <c r="C96" s="36" t="s">
        <v>13</v>
      </c>
      <c r="D96" s="37" t="s">
        <v>230</v>
      </c>
      <c r="E96" s="35" t="s">
        <v>77</v>
      </c>
      <c r="F96" s="38">
        <v>9.6</v>
      </c>
      <c r="G96" s="39">
        <v>19.37</v>
      </c>
      <c r="H96" s="40">
        <f t="shared" ref="H96:H99" si="21">G96*1.2034</f>
        <v>23.309858000000002</v>
      </c>
      <c r="I96" s="41">
        <f t="shared" si="18"/>
        <v>223.77463680000002</v>
      </c>
      <c r="J96" s="113"/>
      <c r="K96" s="113">
        <f t="shared" si="14"/>
        <v>0</v>
      </c>
      <c r="L96" s="114">
        <f t="shared" si="15"/>
        <v>1</v>
      </c>
      <c r="M96" s="115">
        <f t="shared" si="16"/>
        <v>0</v>
      </c>
    </row>
    <row r="97" spans="1:13" ht="63" customHeight="1" outlineLevel="1">
      <c r="A97" s="35" t="s">
        <v>385</v>
      </c>
      <c r="B97" s="36" t="s">
        <v>231</v>
      </c>
      <c r="C97" s="36" t="s">
        <v>13</v>
      </c>
      <c r="D97" s="37" t="s">
        <v>232</v>
      </c>
      <c r="E97" s="35" t="s">
        <v>117</v>
      </c>
      <c r="F97" s="38">
        <v>1</v>
      </c>
      <c r="G97" s="39">
        <v>101.01</v>
      </c>
      <c r="H97" s="40">
        <f t="shared" si="21"/>
        <v>121.55543400000001</v>
      </c>
      <c r="I97" s="41">
        <f t="shared" si="18"/>
        <v>121.55543400000001</v>
      </c>
      <c r="J97" s="113"/>
      <c r="K97" s="113">
        <f t="shared" si="14"/>
        <v>0</v>
      </c>
      <c r="L97" s="114">
        <f t="shared" si="15"/>
        <v>1</v>
      </c>
      <c r="M97" s="115">
        <f t="shared" si="16"/>
        <v>0</v>
      </c>
    </row>
    <row r="98" spans="1:13" ht="51" customHeight="1" outlineLevel="1">
      <c r="A98" s="35" t="s">
        <v>386</v>
      </c>
      <c r="B98" s="36" t="s">
        <v>233</v>
      </c>
      <c r="C98" s="36" t="s">
        <v>13</v>
      </c>
      <c r="D98" s="37" t="s">
        <v>250</v>
      </c>
      <c r="E98" s="35" t="s">
        <v>76</v>
      </c>
      <c r="F98" s="38">
        <v>1.5</v>
      </c>
      <c r="G98" s="39">
        <v>31.08</v>
      </c>
      <c r="H98" s="40">
        <f t="shared" si="21"/>
        <v>37.401671999999998</v>
      </c>
      <c r="I98" s="41">
        <f t="shared" si="18"/>
        <v>56.102508</v>
      </c>
      <c r="J98" s="113"/>
      <c r="K98" s="113">
        <f t="shared" si="14"/>
        <v>0</v>
      </c>
      <c r="L98" s="114">
        <f t="shared" si="15"/>
        <v>1</v>
      </c>
      <c r="M98" s="115">
        <f t="shared" si="16"/>
        <v>0</v>
      </c>
    </row>
    <row r="99" spans="1:13" ht="60" outlineLevel="1">
      <c r="A99" s="35" t="s">
        <v>387</v>
      </c>
      <c r="B99" s="36" t="s">
        <v>234</v>
      </c>
      <c r="C99" s="36" t="s">
        <v>13</v>
      </c>
      <c r="D99" s="37" t="s">
        <v>235</v>
      </c>
      <c r="E99" s="35" t="s">
        <v>77</v>
      </c>
      <c r="F99" s="38">
        <v>7.2</v>
      </c>
      <c r="G99" s="39">
        <v>82.67</v>
      </c>
      <c r="H99" s="40">
        <f t="shared" si="21"/>
        <v>99.485078000000001</v>
      </c>
      <c r="I99" s="41">
        <f t="shared" si="18"/>
        <v>716.2925616</v>
      </c>
      <c r="J99" s="113"/>
      <c r="K99" s="113">
        <f t="shared" si="14"/>
        <v>0</v>
      </c>
      <c r="L99" s="114">
        <f t="shared" si="15"/>
        <v>1</v>
      </c>
      <c r="M99" s="115">
        <f t="shared" si="16"/>
        <v>0</v>
      </c>
    </row>
    <row r="100" spans="1:13" ht="18" customHeight="1" outlineLevel="1">
      <c r="A100" s="49" t="s">
        <v>388</v>
      </c>
      <c r="B100" s="28"/>
      <c r="C100" s="28"/>
      <c r="D100" s="50" t="s">
        <v>243</v>
      </c>
      <c r="E100" s="49"/>
      <c r="F100" s="51"/>
      <c r="G100" s="52"/>
      <c r="H100" s="53">
        <f>SUM(I101)</f>
        <v>324.05155200000002</v>
      </c>
      <c r="I100" s="54">
        <f t="shared" si="18"/>
        <v>0</v>
      </c>
      <c r="J100" s="116"/>
      <c r="K100" s="116"/>
      <c r="L100" s="117"/>
      <c r="M100" s="118"/>
    </row>
    <row r="101" spans="1:13" ht="19.5" customHeight="1" outlineLevel="1">
      <c r="A101" s="35" t="s">
        <v>389</v>
      </c>
      <c r="B101" s="36" t="s">
        <v>236</v>
      </c>
      <c r="C101" s="36" t="s">
        <v>13</v>
      </c>
      <c r="D101" s="37" t="s">
        <v>58</v>
      </c>
      <c r="E101" s="35" t="s">
        <v>74</v>
      </c>
      <c r="F101" s="38" t="s">
        <v>237</v>
      </c>
      <c r="G101" s="39">
        <v>3.06</v>
      </c>
      <c r="H101" s="40">
        <f>G101*1.2034</f>
        <v>3.682404</v>
      </c>
      <c r="I101" s="41">
        <f t="shared" si="18"/>
        <v>324.05155200000002</v>
      </c>
      <c r="J101" s="113"/>
      <c r="K101" s="113">
        <f t="shared" si="14"/>
        <v>0</v>
      </c>
      <c r="L101" s="114">
        <f t="shared" si="15"/>
        <v>1</v>
      </c>
      <c r="M101" s="115">
        <f t="shared" si="16"/>
        <v>0</v>
      </c>
    </row>
    <row r="102" spans="1:13" ht="18.75" customHeight="1" outlineLevel="1">
      <c r="A102" s="58">
        <v>3</v>
      </c>
      <c r="B102" s="133" t="s">
        <v>309</v>
      </c>
      <c r="C102" s="133"/>
      <c r="D102" s="133" t="s">
        <v>105</v>
      </c>
      <c r="E102" s="49"/>
      <c r="F102" s="58"/>
      <c r="G102" s="59"/>
      <c r="H102" s="32">
        <f>SUM(I103:I107)</f>
        <v>7847.5398759999989</v>
      </c>
      <c r="I102" s="54"/>
      <c r="J102" s="116"/>
      <c r="K102" s="116"/>
      <c r="L102" s="117"/>
      <c r="M102" s="118"/>
    </row>
    <row r="103" spans="1:13" ht="75" outlineLevel="1">
      <c r="A103" s="35" t="s">
        <v>10</v>
      </c>
      <c r="B103" s="35">
        <v>20206</v>
      </c>
      <c r="C103" s="60" t="s">
        <v>13</v>
      </c>
      <c r="D103" s="37" t="s">
        <v>110</v>
      </c>
      <c r="E103" s="35" t="s">
        <v>23</v>
      </c>
      <c r="F103" s="38">
        <v>1067</v>
      </c>
      <c r="G103" s="39">
        <v>3.32</v>
      </c>
      <c r="H103" s="40">
        <f t="shared" ref="H103:H106" si="22">G103*1.2034</f>
        <v>3.995288</v>
      </c>
      <c r="I103" s="41">
        <f t="shared" ref="I103:I106" si="23">F103*H103</f>
        <v>4262.9722959999999</v>
      </c>
      <c r="J103" s="113"/>
      <c r="K103" s="113">
        <f t="shared" si="14"/>
        <v>0</v>
      </c>
      <c r="L103" s="114">
        <f t="shared" si="15"/>
        <v>1</v>
      </c>
      <c r="M103" s="115">
        <f t="shared" si="16"/>
        <v>0</v>
      </c>
    </row>
    <row r="104" spans="1:13" ht="60" outlineLevel="1">
      <c r="A104" s="35" t="s">
        <v>24</v>
      </c>
      <c r="B104" s="35">
        <v>2742</v>
      </c>
      <c r="C104" s="60" t="s">
        <v>13</v>
      </c>
      <c r="D104" s="37" t="s">
        <v>104</v>
      </c>
      <c r="E104" s="35" t="s">
        <v>23</v>
      </c>
      <c r="F104" s="38">
        <v>175</v>
      </c>
      <c r="G104" s="39">
        <v>2.82</v>
      </c>
      <c r="H104" s="40">
        <f t="shared" si="22"/>
        <v>3.3935879999999998</v>
      </c>
      <c r="I104" s="41">
        <f t="shared" si="23"/>
        <v>593.87789999999995</v>
      </c>
      <c r="J104" s="113"/>
      <c r="K104" s="113">
        <f t="shared" si="14"/>
        <v>0</v>
      </c>
      <c r="L104" s="114">
        <f t="shared" si="15"/>
        <v>1</v>
      </c>
      <c r="M104" s="115">
        <f t="shared" si="16"/>
        <v>0</v>
      </c>
    </row>
    <row r="105" spans="1:13" ht="23.25" customHeight="1" outlineLevel="1">
      <c r="A105" s="35" t="s">
        <v>98</v>
      </c>
      <c r="B105" s="35">
        <v>4750</v>
      </c>
      <c r="C105" s="60" t="s">
        <v>13</v>
      </c>
      <c r="D105" s="37" t="s">
        <v>108</v>
      </c>
      <c r="E105" s="35" t="s">
        <v>52</v>
      </c>
      <c r="F105" s="38">
        <v>60</v>
      </c>
      <c r="G105" s="39">
        <v>19.420000000000002</v>
      </c>
      <c r="H105" s="40">
        <f t="shared" si="22"/>
        <v>23.370028000000001</v>
      </c>
      <c r="I105" s="41">
        <f t="shared" si="23"/>
        <v>1402.2016800000001</v>
      </c>
      <c r="J105" s="113"/>
      <c r="K105" s="113">
        <f t="shared" si="14"/>
        <v>0</v>
      </c>
      <c r="L105" s="114">
        <f t="shared" si="15"/>
        <v>1</v>
      </c>
      <c r="M105" s="115">
        <f t="shared" si="16"/>
        <v>0</v>
      </c>
    </row>
    <row r="106" spans="1:13" ht="25.5" customHeight="1" outlineLevel="1">
      <c r="A106" s="35" t="s">
        <v>99</v>
      </c>
      <c r="B106" s="35">
        <v>244</v>
      </c>
      <c r="C106" s="60" t="s">
        <v>13</v>
      </c>
      <c r="D106" s="37" t="s">
        <v>109</v>
      </c>
      <c r="E106" s="35" t="s">
        <v>52</v>
      </c>
      <c r="F106" s="38">
        <v>40</v>
      </c>
      <c r="G106" s="39">
        <v>14.15</v>
      </c>
      <c r="H106" s="40">
        <f t="shared" si="22"/>
        <v>17.028110000000002</v>
      </c>
      <c r="I106" s="41">
        <f t="shared" si="23"/>
        <v>681.12440000000004</v>
      </c>
      <c r="J106" s="113"/>
      <c r="K106" s="113">
        <f t="shared" si="14"/>
        <v>0</v>
      </c>
      <c r="L106" s="114">
        <f t="shared" si="15"/>
        <v>1</v>
      </c>
      <c r="M106" s="115">
        <f t="shared" si="16"/>
        <v>0</v>
      </c>
    </row>
    <row r="107" spans="1:13" ht="27" customHeight="1" outlineLevel="1">
      <c r="A107" s="35" t="s">
        <v>119</v>
      </c>
      <c r="B107" s="36">
        <v>7592</v>
      </c>
      <c r="C107" s="36" t="s">
        <v>13</v>
      </c>
      <c r="D107" s="37" t="s">
        <v>151</v>
      </c>
      <c r="E107" s="35" t="s">
        <v>95</v>
      </c>
      <c r="F107" s="38">
        <v>40</v>
      </c>
      <c r="G107" s="39">
        <v>18.850000000000001</v>
      </c>
      <c r="H107" s="40">
        <f>G107*1.2034</f>
        <v>22.684090000000001</v>
      </c>
      <c r="I107" s="41">
        <f>F107*H107</f>
        <v>907.36360000000002</v>
      </c>
      <c r="J107" s="113"/>
      <c r="K107" s="113">
        <f t="shared" si="14"/>
        <v>0</v>
      </c>
      <c r="L107" s="114">
        <f t="shared" si="15"/>
        <v>1</v>
      </c>
      <c r="M107" s="115">
        <f t="shared" si="16"/>
        <v>0</v>
      </c>
    </row>
    <row r="108" spans="1:13" ht="17.25" customHeight="1" outlineLevel="1">
      <c r="A108" s="28">
        <v>4</v>
      </c>
      <c r="B108" s="142" t="s">
        <v>260</v>
      </c>
      <c r="C108" s="142"/>
      <c r="D108" s="142"/>
      <c r="E108" s="29"/>
      <c r="F108" s="30"/>
      <c r="G108" s="31"/>
      <c r="H108" s="32">
        <f>SUM(I110:I146)</f>
        <v>70208.218458960007</v>
      </c>
      <c r="I108" s="33"/>
      <c r="J108" s="116"/>
      <c r="K108" s="116"/>
      <c r="L108" s="117"/>
      <c r="M108" s="118"/>
    </row>
    <row r="109" spans="1:13" ht="21" customHeight="1" outlineLevel="1">
      <c r="A109" s="49" t="s">
        <v>12</v>
      </c>
      <c r="B109" s="28"/>
      <c r="C109" s="28"/>
      <c r="D109" s="50" t="s">
        <v>265</v>
      </c>
      <c r="E109" s="49"/>
      <c r="F109" s="51"/>
      <c r="G109" s="52"/>
      <c r="H109" s="53">
        <f>SUM(I110:I112)</f>
        <v>1849.0241000000001</v>
      </c>
      <c r="I109" s="54"/>
      <c r="J109" s="116"/>
      <c r="K109" s="116"/>
      <c r="L109" s="117"/>
      <c r="M109" s="118"/>
    </row>
    <row r="110" spans="1:13" ht="75" customHeight="1" outlineLevel="1">
      <c r="A110" s="61" t="s">
        <v>32</v>
      </c>
      <c r="B110" s="34" t="s">
        <v>468</v>
      </c>
      <c r="C110" s="34" t="s">
        <v>13</v>
      </c>
      <c r="D110" s="22" t="s">
        <v>467</v>
      </c>
      <c r="E110" s="20" t="s">
        <v>90</v>
      </c>
      <c r="F110" s="23">
        <v>1800</v>
      </c>
      <c r="G110" s="24">
        <v>0.14000000000000001</v>
      </c>
      <c r="H110" s="25">
        <f t="shared" ref="H110:H111" si="24">G110*1.2034</f>
        <v>0.16847600000000001</v>
      </c>
      <c r="I110" s="26">
        <f>H110*F110</f>
        <v>303.2568</v>
      </c>
      <c r="J110" s="113"/>
      <c r="K110" s="113">
        <f t="shared" si="14"/>
        <v>0</v>
      </c>
      <c r="L110" s="114">
        <f t="shared" si="15"/>
        <v>1</v>
      </c>
      <c r="M110" s="115">
        <f t="shared" si="16"/>
        <v>0</v>
      </c>
    </row>
    <row r="111" spans="1:13" ht="60" outlineLevel="1">
      <c r="A111" s="61" t="s">
        <v>40</v>
      </c>
      <c r="B111" s="34">
        <v>79472</v>
      </c>
      <c r="C111" s="34" t="s">
        <v>13</v>
      </c>
      <c r="D111" s="22" t="s">
        <v>139</v>
      </c>
      <c r="E111" s="20" t="s">
        <v>74</v>
      </c>
      <c r="F111" s="23">
        <v>1800</v>
      </c>
      <c r="G111" s="24">
        <v>0.44</v>
      </c>
      <c r="H111" s="25">
        <f t="shared" si="24"/>
        <v>0.52949599999999997</v>
      </c>
      <c r="I111" s="26">
        <f>H111*F111</f>
        <v>953.0927999999999</v>
      </c>
      <c r="J111" s="113"/>
      <c r="K111" s="113">
        <f t="shared" si="14"/>
        <v>0</v>
      </c>
      <c r="L111" s="114">
        <f t="shared" si="15"/>
        <v>1</v>
      </c>
      <c r="M111" s="115">
        <f t="shared" si="16"/>
        <v>0</v>
      </c>
    </row>
    <row r="112" spans="1:13" ht="60" outlineLevel="1">
      <c r="A112" s="61" t="s">
        <v>41</v>
      </c>
      <c r="B112" s="34">
        <v>79480</v>
      </c>
      <c r="C112" s="34" t="s">
        <v>13</v>
      </c>
      <c r="D112" s="22" t="s">
        <v>456</v>
      </c>
      <c r="E112" s="20" t="s">
        <v>87</v>
      </c>
      <c r="F112" s="23">
        <v>250</v>
      </c>
      <c r="G112" s="24">
        <v>1.97</v>
      </c>
      <c r="H112" s="25">
        <f>G112*1.2034</f>
        <v>2.370698</v>
      </c>
      <c r="I112" s="26">
        <f>H112*F112</f>
        <v>592.67449999999997</v>
      </c>
      <c r="J112" s="113"/>
      <c r="K112" s="113">
        <f t="shared" si="14"/>
        <v>0</v>
      </c>
      <c r="L112" s="114">
        <f t="shared" si="15"/>
        <v>1</v>
      </c>
      <c r="M112" s="115">
        <f t="shared" si="16"/>
        <v>0</v>
      </c>
    </row>
    <row r="113" spans="1:13" ht="18.75" customHeight="1" outlineLevel="1">
      <c r="A113" s="49" t="s">
        <v>15</v>
      </c>
      <c r="B113" s="28"/>
      <c r="C113" s="28"/>
      <c r="D113" s="50" t="s">
        <v>266</v>
      </c>
      <c r="E113" s="49"/>
      <c r="F113" s="51"/>
      <c r="G113" s="52"/>
      <c r="H113" s="53">
        <f>SUM(I114:I122)</f>
        <v>20092.327419999994</v>
      </c>
      <c r="I113" s="54"/>
      <c r="J113" s="116"/>
      <c r="K113" s="116"/>
      <c r="L113" s="117"/>
      <c r="M113" s="118"/>
    </row>
    <row r="114" spans="1:13" ht="34.5" customHeight="1" outlineLevel="1">
      <c r="A114" s="62" t="s">
        <v>33</v>
      </c>
      <c r="B114" s="36">
        <v>93358</v>
      </c>
      <c r="C114" s="36" t="s">
        <v>13</v>
      </c>
      <c r="D114" s="37" t="s">
        <v>146</v>
      </c>
      <c r="E114" s="35" t="s">
        <v>87</v>
      </c>
      <c r="F114" s="38">
        <v>57</v>
      </c>
      <c r="G114" s="39">
        <v>80.86</v>
      </c>
      <c r="H114" s="40">
        <f t="shared" ref="H114" si="25">G114*1.2034</f>
        <v>97.306923999999995</v>
      </c>
      <c r="I114" s="41">
        <f t="shared" ref="I114" si="26">H114*F114</f>
        <v>5546.4946679999994</v>
      </c>
      <c r="J114" s="113"/>
      <c r="K114" s="113">
        <f t="shared" si="14"/>
        <v>0</v>
      </c>
      <c r="L114" s="114">
        <f t="shared" si="15"/>
        <v>1</v>
      </c>
      <c r="M114" s="115">
        <f t="shared" si="16"/>
        <v>0</v>
      </c>
    </row>
    <row r="115" spans="1:13" ht="45" outlineLevel="1">
      <c r="A115" s="61" t="s">
        <v>34</v>
      </c>
      <c r="B115" s="61">
        <v>83681</v>
      </c>
      <c r="C115" s="21" t="s">
        <v>13</v>
      </c>
      <c r="D115" s="22" t="s">
        <v>161</v>
      </c>
      <c r="E115" s="63" t="s">
        <v>77</v>
      </c>
      <c r="F115" s="23">
        <v>40</v>
      </c>
      <c r="G115" s="24">
        <v>19.2</v>
      </c>
      <c r="H115" s="25">
        <f>G115*1.2034</f>
        <v>23.10528</v>
      </c>
      <c r="I115" s="26">
        <f>H115*F115</f>
        <v>924.21119999999996</v>
      </c>
      <c r="J115" s="113"/>
      <c r="K115" s="113">
        <f t="shared" si="14"/>
        <v>0</v>
      </c>
      <c r="L115" s="114">
        <f t="shared" si="15"/>
        <v>1</v>
      </c>
      <c r="M115" s="115">
        <f t="shared" si="16"/>
        <v>0</v>
      </c>
    </row>
    <row r="116" spans="1:13" ht="45" outlineLevel="1">
      <c r="A116" s="61" t="s">
        <v>35</v>
      </c>
      <c r="B116" s="61">
        <v>83680</v>
      </c>
      <c r="C116" s="21" t="s">
        <v>13</v>
      </c>
      <c r="D116" s="22" t="s">
        <v>168</v>
      </c>
      <c r="E116" s="63" t="s">
        <v>77</v>
      </c>
      <c r="F116" s="23">
        <v>140</v>
      </c>
      <c r="G116" s="24">
        <v>18.04</v>
      </c>
      <c r="H116" s="25">
        <f>G116*1.2034</f>
        <v>21.709336</v>
      </c>
      <c r="I116" s="26">
        <f>H116*F116</f>
        <v>3039.3070400000001</v>
      </c>
      <c r="J116" s="113"/>
      <c r="K116" s="113">
        <f t="shared" si="14"/>
        <v>0</v>
      </c>
      <c r="L116" s="114">
        <f t="shared" si="15"/>
        <v>1</v>
      </c>
      <c r="M116" s="115">
        <f t="shared" si="16"/>
        <v>0</v>
      </c>
    </row>
    <row r="117" spans="1:13" ht="49.5" customHeight="1" outlineLevel="1">
      <c r="A117" s="61" t="s">
        <v>42</v>
      </c>
      <c r="B117" s="61">
        <v>83668</v>
      </c>
      <c r="C117" s="21" t="s">
        <v>13</v>
      </c>
      <c r="D117" s="22" t="s">
        <v>149</v>
      </c>
      <c r="E117" s="63" t="s">
        <v>78</v>
      </c>
      <c r="F117" s="23">
        <v>30</v>
      </c>
      <c r="G117" s="24">
        <v>118.82</v>
      </c>
      <c r="H117" s="25">
        <f t="shared" ref="H117:H119" si="27">G117*1.2034</f>
        <v>142.987988</v>
      </c>
      <c r="I117" s="26">
        <f t="shared" ref="I117:I119" si="28">H117*F117</f>
        <v>4289.6396400000003</v>
      </c>
      <c r="J117" s="113"/>
      <c r="K117" s="113">
        <f t="shared" si="14"/>
        <v>0</v>
      </c>
      <c r="L117" s="114">
        <f t="shared" si="15"/>
        <v>1</v>
      </c>
      <c r="M117" s="115">
        <f t="shared" si="16"/>
        <v>0</v>
      </c>
    </row>
    <row r="118" spans="1:13" ht="30" outlineLevel="1">
      <c r="A118" s="61" t="s">
        <v>54</v>
      </c>
      <c r="B118" s="61">
        <v>83669</v>
      </c>
      <c r="C118" s="21" t="s">
        <v>13</v>
      </c>
      <c r="D118" s="22" t="s">
        <v>145</v>
      </c>
      <c r="E118" s="63" t="s">
        <v>74</v>
      </c>
      <c r="F118" s="23">
        <v>432</v>
      </c>
      <c r="G118" s="24">
        <v>8.2100000000000009</v>
      </c>
      <c r="H118" s="25">
        <f t="shared" si="27"/>
        <v>9.8799140000000012</v>
      </c>
      <c r="I118" s="26">
        <f t="shared" si="28"/>
        <v>4268.1228480000009</v>
      </c>
      <c r="J118" s="113"/>
      <c r="K118" s="113">
        <f t="shared" si="14"/>
        <v>0</v>
      </c>
      <c r="L118" s="114">
        <f t="shared" si="15"/>
        <v>1</v>
      </c>
      <c r="M118" s="115">
        <f t="shared" si="16"/>
        <v>0</v>
      </c>
    </row>
    <row r="119" spans="1:13" ht="90" outlineLevel="1">
      <c r="A119" s="61" t="s">
        <v>55</v>
      </c>
      <c r="B119" s="61">
        <v>89574</v>
      </c>
      <c r="C119" s="21" t="s">
        <v>13</v>
      </c>
      <c r="D119" s="22" t="s">
        <v>144</v>
      </c>
      <c r="E119" s="63" t="s">
        <v>4</v>
      </c>
      <c r="F119" s="23">
        <v>10</v>
      </c>
      <c r="G119" s="24">
        <v>77.37</v>
      </c>
      <c r="H119" s="25">
        <f t="shared" si="27"/>
        <v>93.107058000000009</v>
      </c>
      <c r="I119" s="26">
        <f t="shared" si="28"/>
        <v>931.07058000000006</v>
      </c>
      <c r="J119" s="113"/>
      <c r="K119" s="113">
        <f t="shared" si="14"/>
        <v>0</v>
      </c>
      <c r="L119" s="114">
        <f t="shared" si="15"/>
        <v>1</v>
      </c>
      <c r="M119" s="115">
        <f t="shared" si="16"/>
        <v>0</v>
      </c>
    </row>
    <row r="120" spans="1:13" ht="45" outlineLevel="1">
      <c r="A120" s="61" t="s">
        <v>56</v>
      </c>
      <c r="B120" s="61">
        <v>93382</v>
      </c>
      <c r="C120" s="21" t="s">
        <v>13</v>
      </c>
      <c r="D120" s="22" t="s">
        <v>94</v>
      </c>
      <c r="E120" s="63" t="s">
        <v>87</v>
      </c>
      <c r="F120" s="23">
        <v>12</v>
      </c>
      <c r="G120" s="24">
        <v>29.06</v>
      </c>
      <c r="H120" s="25">
        <f>G120*1.2034</f>
        <v>34.970804000000001</v>
      </c>
      <c r="I120" s="26">
        <f>H120*F120</f>
        <v>419.64964800000001</v>
      </c>
      <c r="J120" s="113"/>
      <c r="K120" s="113">
        <f t="shared" si="14"/>
        <v>0</v>
      </c>
      <c r="L120" s="114">
        <f t="shared" si="15"/>
        <v>1</v>
      </c>
      <c r="M120" s="115">
        <f t="shared" si="16"/>
        <v>0</v>
      </c>
    </row>
    <row r="121" spans="1:13" ht="90" outlineLevel="1">
      <c r="A121" s="61" t="s">
        <v>390</v>
      </c>
      <c r="B121" s="61" t="s">
        <v>91</v>
      </c>
      <c r="C121" s="21" t="s">
        <v>13</v>
      </c>
      <c r="D121" s="22" t="s">
        <v>92</v>
      </c>
      <c r="E121" s="63" t="s">
        <v>4</v>
      </c>
      <c r="F121" s="23">
        <v>2</v>
      </c>
      <c r="G121" s="24">
        <v>253.52</v>
      </c>
      <c r="H121" s="25">
        <f t="shared" ref="H121:H122" si="29">G121*1.2034</f>
        <v>305.08596800000004</v>
      </c>
      <c r="I121" s="26">
        <f t="shared" ref="I121:I122" si="30">H121*F121</f>
        <v>610.17193600000007</v>
      </c>
      <c r="J121" s="113"/>
      <c r="K121" s="113">
        <f t="shared" si="14"/>
        <v>0</v>
      </c>
      <c r="L121" s="114">
        <f t="shared" si="15"/>
        <v>1</v>
      </c>
      <c r="M121" s="115">
        <f t="shared" si="16"/>
        <v>0</v>
      </c>
    </row>
    <row r="122" spans="1:13" ht="45" outlineLevel="1">
      <c r="A122" s="61" t="s">
        <v>391</v>
      </c>
      <c r="B122" s="61">
        <v>6087</v>
      </c>
      <c r="C122" s="21" t="s">
        <v>13</v>
      </c>
      <c r="D122" s="22" t="s">
        <v>93</v>
      </c>
      <c r="E122" s="63" t="s">
        <v>4</v>
      </c>
      <c r="F122" s="23">
        <v>2</v>
      </c>
      <c r="G122" s="24">
        <v>26.45</v>
      </c>
      <c r="H122" s="25">
        <f t="shared" si="29"/>
        <v>31.829930000000001</v>
      </c>
      <c r="I122" s="26">
        <f t="shared" si="30"/>
        <v>63.659860000000002</v>
      </c>
      <c r="J122" s="113"/>
      <c r="K122" s="113">
        <f t="shared" si="14"/>
        <v>0</v>
      </c>
      <c r="L122" s="114">
        <f t="shared" si="15"/>
        <v>1</v>
      </c>
      <c r="M122" s="115">
        <f t="shared" si="16"/>
        <v>0</v>
      </c>
    </row>
    <row r="123" spans="1:13" ht="21.75" customHeight="1" outlineLevel="1">
      <c r="A123" s="49" t="s">
        <v>16</v>
      </c>
      <c r="B123" s="28"/>
      <c r="C123" s="28"/>
      <c r="D123" s="50" t="s">
        <v>267</v>
      </c>
      <c r="E123" s="49"/>
      <c r="F123" s="51"/>
      <c r="G123" s="52"/>
      <c r="H123" s="53">
        <f>SUM(I124:I131)</f>
        <v>16245.796988960001</v>
      </c>
      <c r="I123" s="54"/>
      <c r="J123" s="116"/>
      <c r="K123" s="116"/>
      <c r="L123" s="117"/>
      <c r="M123" s="118"/>
    </row>
    <row r="124" spans="1:13" ht="49.5" customHeight="1" outlineLevel="1">
      <c r="A124" s="61" t="s">
        <v>36</v>
      </c>
      <c r="B124" s="61">
        <v>92792</v>
      </c>
      <c r="C124" s="21" t="s">
        <v>13</v>
      </c>
      <c r="D124" s="22" t="s">
        <v>162</v>
      </c>
      <c r="E124" s="63" t="s">
        <v>18</v>
      </c>
      <c r="F124" s="23">
        <f>66-13.2</f>
        <v>52.8</v>
      </c>
      <c r="G124" s="24">
        <v>8.85</v>
      </c>
      <c r="H124" s="25">
        <f t="shared" ref="H124:H129" si="31">G124*1.2034</f>
        <v>10.650090000000001</v>
      </c>
      <c r="I124" s="26">
        <f t="shared" ref="I124:I129" si="32">H124*F124</f>
        <v>562.32475199999999</v>
      </c>
      <c r="J124" s="113"/>
      <c r="K124" s="113">
        <f t="shared" si="14"/>
        <v>0</v>
      </c>
      <c r="L124" s="114">
        <f t="shared" si="15"/>
        <v>1</v>
      </c>
      <c r="M124" s="115">
        <f t="shared" si="16"/>
        <v>0</v>
      </c>
    </row>
    <row r="125" spans="1:13" ht="48.75" customHeight="1" outlineLevel="1">
      <c r="A125" s="61" t="s">
        <v>45</v>
      </c>
      <c r="B125" s="61">
        <v>92793</v>
      </c>
      <c r="C125" s="21" t="s">
        <v>13</v>
      </c>
      <c r="D125" s="22" t="s">
        <v>163</v>
      </c>
      <c r="E125" s="63" t="s">
        <v>18</v>
      </c>
      <c r="F125" s="23">
        <f>212.35-42.47</f>
        <v>169.88</v>
      </c>
      <c r="G125" s="24">
        <v>8.7799999999999994</v>
      </c>
      <c r="H125" s="25">
        <f t="shared" si="31"/>
        <v>10.565852</v>
      </c>
      <c r="I125" s="26">
        <f t="shared" si="32"/>
        <v>1794.9269377599999</v>
      </c>
      <c r="J125" s="113"/>
      <c r="K125" s="113">
        <f t="shared" si="14"/>
        <v>0</v>
      </c>
      <c r="L125" s="114">
        <f t="shared" si="15"/>
        <v>1</v>
      </c>
      <c r="M125" s="115">
        <f t="shared" si="16"/>
        <v>0</v>
      </c>
    </row>
    <row r="126" spans="1:13" ht="48.75" customHeight="1" outlineLevel="1">
      <c r="A126" s="61" t="s">
        <v>46</v>
      </c>
      <c r="B126" s="61">
        <v>92794</v>
      </c>
      <c r="C126" s="21" t="s">
        <v>13</v>
      </c>
      <c r="D126" s="22" t="s">
        <v>164</v>
      </c>
      <c r="E126" s="63" t="s">
        <v>79</v>
      </c>
      <c r="F126" s="23">
        <f>308-61.6</f>
        <v>246.4</v>
      </c>
      <c r="G126" s="24">
        <v>7.15</v>
      </c>
      <c r="H126" s="25">
        <f t="shared" si="31"/>
        <v>8.6043099999999999</v>
      </c>
      <c r="I126" s="26">
        <f t="shared" si="32"/>
        <v>2120.1019839999999</v>
      </c>
      <c r="J126" s="113"/>
      <c r="K126" s="113">
        <f t="shared" si="14"/>
        <v>0</v>
      </c>
      <c r="L126" s="114">
        <f t="shared" si="15"/>
        <v>1</v>
      </c>
      <c r="M126" s="115">
        <f t="shared" si="16"/>
        <v>0</v>
      </c>
    </row>
    <row r="127" spans="1:13" ht="46.5" customHeight="1" outlineLevel="1">
      <c r="A127" s="61" t="s">
        <v>269</v>
      </c>
      <c r="B127" s="61">
        <v>92799</v>
      </c>
      <c r="C127" s="21" t="s">
        <v>13</v>
      </c>
      <c r="D127" s="22" t="s">
        <v>160</v>
      </c>
      <c r="E127" s="63" t="s">
        <v>79</v>
      </c>
      <c r="F127" s="23">
        <f>120-24</f>
        <v>96</v>
      </c>
      <c r="G127" s="24">
        <v>7.01</v>
      </c>
      <c r="H127" s="25">
        <f t="shared" si="31"/>
        <v>8.4358339999999998</v>
      </c>
      <c r="I127" s="26">
        <f t="shared" si="32"/>
        <v>809.84006399999998</v>
      </c>
      <c r="J127" s="113"/>
      <c r="K127" s="113">
        <f t="shared" si="14"/>
        <v>0</v>
      </c>
      <c r="L127" s="114">
        <f t="shared" si="15"/>
        <v>1</v>
      </c>
      <c r="M127" s="115">
        <f t="shared" si="16"/>
        <v>0</v>
      </c>
    </row>
    <row r="128" spans="1:13" ht="54.75" customHeight="1" outlineLevel="1">
      <c r="A128" s="61" t="s">
        <v>295</v>
      </c>
      <c r="B128" s="61">
        <v>94964</v>
      </c>
      <c r="C128" s="21" t="s">
        <v>13</v>
      </c>
      <c r="D128" s="22" t="s">
        <v>165</v>
      </c>
      <c r="E128" s="63" t="s">
        <v>78</v>
      </c>
      <c r="F128" s="23">
        <f>8-1.6</f>
        <v>6.4</v>
      </c>
      <c r="G128" s="24">
        <v>320.17</v>
      </c>
      <c r="H128" s="25">
        <f t="shared" si="31"/>
        <v>385.29257800000005</v>
      </c>
      <c r="I128" s="26">
        <f t="shared" si="32"/>
        <v>2465.8724992000007</v>
      </c>
      <c r="J128" s="113"/>
      <c r="K128" s="113">
        <f t="shared" si="14"/>
        <v>0</v>
      </c>
      <c r="L128" s="114">
        <f t="shared" si="15"/>
        <v>1</v>
      </c>
      <c r="M128" s="115">
        <f t="shared" si="16"/>
        <v>0</v>
      </c>
    </row>
    <row r="129" spans="1:13" ht="90" outlineLevel="1">
      <c r="A129" s="61" t="s">
        <v>392</v>
      </c>
      <c r="B129" s="34">
        <v>87454</v>
      </c>
      <c r="C129" s="34" t="s">
        <v>13</v>
      </c>
      <c r="D129" s="22" t="s">
        <v>293</v>
      </c>
      <c r="E129" s="20" t="s">
        <v>90</v>
      </c>
      <c r="F129" s="23">
        <v>96</v>
      </c>
      <c r="G129" s="24">
        <v>47.87</v>
      </c>
      <c r="H129" s="25">
        <f t="shared" si="31"/>
        <v>57.606757999999999</v>
      </c>
      <c r="I129" s="26">
        <f t="shared" si="32"/>
        <v>5530.2487679999995</v>
      </c>
      <c r="J129" s="113"/>
      <c r="K129" s="113">
        <f t="shared" si="14"/>
        <v>0</v>
      </c>
      <c r="L129" s="114">
        <f t="shared" si="15"/>
        <v>1</v>
      </c>
      <c r="M129" s="115">
        <f t="shared" si="16"/>
        <v>0</v>
      </c>
    </row>
    <row r="130" spans="1:13" ht="35.25" customHeight="1" outlineLevel="1">
      <c r="A130" s="61" t="s">
        <v>393</v>
      </c>
      <c r="B130" s="34">
        <v>68054</v>
      </c>
      <c r="C130" s="34" t="s">
        <v>13</v>
      </c>
      <c r="D130" s="22" t="s">
        <v>159</v>
      </c>
      <c r="E130" s="20" t="s">
        <v>158</v>
      </c>
      <c r="F130" s="23">
        <v>2</v>
      </c>
      <c r="G130" s="24">
        <v>187.6</v>
      </c>
      <c r="H130" s="25">
        <f>G130*1.2034</f>
        <v>225.75783999999999</v>
      </c>
      <c r="I130" s="26">
        <f>H130*F130</f>
        <v>451.51567999999997</v>
      </c>
      <c r="J130" s="113"/>
      <c r="K130" s="113">
        <f t="shared" si="14"/>
        <v>0</v>
      </c>
      <c r="L130" s="114">
        <f t="shared" si="15"/>
        <v>1</v>
      </c>
      <c r="M130" s="115">
        <f t="shared" si="16"/>
        <v>0</v>
      </c>
    </row>
    <row r="131" spans="1:13" ht="75" outlineLevel="1">
      <c r="A131" s="61" t="s">
        <v>394</v>
      </c>
      <c r="B131" s="34">
        <v>94992</v>
      </c>
      <c r="C131" s="34" t="s">
        <v>13</v>
      </c>
      <c r="D131" s="22" t="s">
        <v>166</v>
      </c>
      <c r="E131" s="20" t="s">
        <v>90</v>
      </c>
      <c r="F131" s="23">
        <v>36</v>
      </c>
      <c r="G131" s="24">
        <v>57.96</v>
      </c>
      <c r="H131" s="25">
        <f t="shared" ref="H131" si="33">G131*1.2034</f>
        <v>69.749064000000004</v>
      </c>
      <c r="I131" s="26">
        <f t="shared" ref="I131" si="34">H131*F131</f>
        <v>2510.966304</v>
      </c>
      <c r="J131" s="113"/>
      <c r="K131" s="113">
        <f t="shared" si="14"/>
        <v>0</v>
      </c>
      <c r="L131" s="114">
        <f t="shared" si="15"/>
        <v>1</v>
      </c>
      <c r="M131" s="115">
        <f t="shared" si="16"/>
        <v>0</v>
      </c>
    </row>
    <row r="132" spans="1:13" ht="16.5" customHeight="1" outlineLevel="1">
      <c r="A132" s="49" t="s">
        <v>43</v>
      </c>
      <c r="B132" s="28"/>
      <c r="C132" s="28"/>
      <c r="D132" s="50" t="s">
        <v>268</v>
      </c>
      <c r="E132" s="49"/>
      <c r="F132" s="51"/>
      <c r="G132" s="52"/>
      <c r="H132" s="53">
        <f>SUM(I133:I136)</f>
        <v>11657.660718000001</v>
      </c>
      <c r="I132" s="54"/>
      <c r="J132" s="116"/>
      <c r="K132" s="116"/>
      <c r="L132" s="117"/>
      <c r="M132" s="118"/>
    </row>
    <row r="133" spans="1:13" ht="45" outlineLevel="1">
      <c r="A133" s="61" t="s">
        <v>44</v>
      </c>
      <c r="B133" s="34">
        <v>368</v>
      </c>
      <c r="C133" s="34" t="s">
        <v>13</v>
      </c>
      <c r="D133" s="22" t="s">
        <v>138</v>
      </c>
      <c r="E133" s="20" t="s">
        <v>78</v>
      </c>
      <c r="F133" s="23">
        <v>165</v>
      </c>
      <c r="G133" s="24">
        <v>48.75</v>
      </c>
      <c r="H133" s="25">
        <f>G133*1.2034</f>
        <v>58.665750000000003</v>
      </c>
      <c r="I133" s="26">
        <f>H133*F133</f>
        <v>9679.848750000001</v>
      </c>
      <c r="J133" s="113"/>
      <c r="K133" s="113">
        <f t="shared" si="14"/>
        <v>0</v>
      </c>
      <c r="L133" s="114">
        <f t="shared" si="15"/>
        <v>1</v>
      </c>
      <c r="M133" s="115">
        <f t="shared" si="16"/>
        <v>0</v>
      </c>
    </row>
    <row r="134" spans="1:13" ht="60" outlineLevel="1">
      <c r="A134" s="61" t="s">
        <v>395</v>
      </c>
      <c r="B134" s="34">
        <v>72888</v>
      </c>
      <c r="C134" s="34" t="s">
        <v>13</v>
      </c>
      <c r="D134" s="22" t="s">
        <v>140</v>
      </c>
      <c r="E134" s="20" t="s">
        <v>87</v>
      </c>
      <c r="F134" s="23">
        <v>165</v>
      </c>
      <c r="G134" s="24">
        <v>1.04</v>
      </c>
      <c r="H134" s="25">
        <f>G134*1.2034</f>
        <v>1.251536</v>
      </c>
      <c r="I134" s="26">
        <f>H134*F134</f>
        <v>206.50343999999998</v>
      </c>
      <c r="J134" s="113"/>
      <c r="K134" s="113">
        <f t="shared" si="14"/>
        <v>0</v>
      </c>
      <c r="L134" s="114">
        <f t="shared" si="15"/>
        <v>1</v>
      </c>
      <c r="M134" s="115">
        <f t="shared" si="16"/>
        <v>0</v>
      </c>
    </row>
    <row r="135" spans="1:13" ht="81.75" customHeight="1" outlineLevel="1">
      <c r="A135" s="61" t="s">
        <v>396</v>
      </c>
      <c r="B135" s="34">
        <v>5667</v>
      </c>
      <c r="C135" s="34" t="s">
        <v>13</v>
      </c>
      <c r="D135" s="22" t="s">
        <v>457</v>
      </c>
      <c r="E135" s="20" t="s">
        <v>95</v>
      </c>
      <c r="F135" s="23">
        <v>16</v>
      </c>
      <c r="G135" s="24">
        <v>35.369999999999997</v>
      </c>
      <c r="H135" s="25">
        <f t="shared" ref="H135:H136" si="35">G135*1.2034</f>
        <v>42.564257999999995</v>
      </c>
      <c r="I135" s="26">
        <f>H135*F135</f>
        <v>681.02812799999992</v>
      </c>
      <c r="J135" s="113"/>
      <c r="K135" s="113">
        <f t="shared" ref="K135:K198" si="36">(J135*$K$5)+J135</f>
        <v>0</v>
      </c>
      <c r="L135" s="114">
        <f t="shared" ref="L135:L198" si="37">100%-(K135/H135)</f>
        <v>1</v>
      </c>
      <c r="M135" s="115">
        <f t="shared" ref="M135:M198" si="38">K135*F135</f>
        <v>0</v>
      </c>
    </row>
    <row r="136" spans="1:13" ht="57" customHeight="1" outlineLevel="1">
      <c r="A136" s="61" t="s">
        <v>397</v>
      </c>
      <c r="B136" s="34">
        <v>95301</v>
      </c>
      <c r="C136" s="34" t="s">
        <v>13</v>
      </c>
      <c r="D136" s="22" t="s">
        <v>86</v>
      </c>
      <c r="E136" s="20" t="s">
        <v>78</v>
      </c>
      <c r="F136" s="23">
        <v>300</v>
      </c>
      <c r="G136" s="24">
        <v>3.02</v>
      </c>
      <c r="H136" s="25">
        <f t="shared" si="35"/>
        <v>3.6342680000000001</v>
      </c>
      <c r="I136" s="26">
        <f>H136*F136</f>
        <v>1090.2804000000001</v>
      </c>
      <c r="J136" s="113"/>
      <c r="K136" s="113">
        <f t="shared" si="36"/>
        <v>0</v>
      </c>
      <c r="L136" s="114">
        <f t="shared" si="37"/>
        <v>1</v>
      </c>
      <c r="M136" s="115">
        <f t="shared" si="38"/>
        <v>0</v>
      </c>
    </row>
    <row r="137" spans="1:13" ht="21.75" customHeight="1" outlineLevel="1">
      <c r="A137" s="49" t="s">
        <v>100</v>
      </c>
      <c r="B137" s="28"/>
      <c r="C137" s="28"/>
      <c r="D137" s="50" t="s">
        <v>155</v>
      </c>
      <c r="E137" s="49"/>
      <c r="F137" s="51"/>
      <c r="G137" s="52"/>
      <c r="H137" s="53">
        <f>SUM(I138:I146)</f>
        <v>20363.409231999998</v>
      </c>
      <c r="I137" s="54"/>
      <c r="J137" s="116"/>
      <c r="K137" s="116"/>
      <c r="L137" s="117"/>
      <c r="M137" s="118"/>
    </row>
    <row r="138" spans="1:13" ht="120" outlineLevel="1">
      <c r="A138" s="61" t="s">
        <v>398</v>
      </c>
      <c r="B138" s="34">
        <v>21010</v>
      </c>
      <c r="C138" s="34" t="s">
        <v>13</v>
      </c>
      <c r="D138" s="22" t="s">
        <v>458</v>
      </c>
      <c r="E138" s="20" t="s">
        <v>77</v>
      </c>
      <c r="F138" s="23">
        <v>220</v>
      </c>
      <c r="G138" s="24">
        <v>30.58</v>
      </c>
      <c r="H138" s="25">
        <f>G138*1.2034</f>
        <v>36.799971999999997</v>
      </c>
      <c r="I138" s="26">
        <f>H138*F138</f>
        <v>8095.9938399999992</v>
      </c>
      <c r="J138" s="113"/>
      <c r="K138" s="113">
        <f t="shared" si="36"/>
        <v>0</v>
      </c>
      <c r="L138" s="114">
        <f t="shared" si="37"/>
        <v>1</v>
      </c>
      <c r="M138" s="115">
        <f t="shared" si="38"/>
        <v>0</v>
      </c>
    </row>
    <row r="139" spans="1:13" ht="30" outlineLevel="1">
      <c r="A139" s="61" t="s">
        <v>399</v>
      </c>
      <c r="B139" s="156" t="s">
        <v>439</v>
      </c>
      <c r="C139" s="157"/>
      <c r="D139" s="64" t="s">
        <v>301</v>
      </c>
      <c r="E139" s="65" t="s">
        <v>23</v>
      </c>
      <c r="F139" s="66">
        <v>51</v>
      </c>
      <c r="G139" s="24">
        <v>1.68</v>
      </c>
      <c r="H139" s="25">
        <f>G139*1.2034</f>
        <v>2.021712</v>
      </c>
      <c r="I139" s="26">
        <f>H139*F139</f>
        <v>103.10731199999999</v>
      </c>
      <c r="J139" s="113"/>
      <c r="K139" s="113">
        <f t="shared" si="36"/>
        <v>0</v>
      </c>
      <c r="L139" s="114">
        <f t="shared" si="37"/>
        <v>1</v>
      </c>
      <c r="M139" s="115">
        <f t="shared" si="38"/>
        <v>0</v>
      </c>
    </row>
    <row r="140" spans="1:13" ht="53.25" customHeight="1" outlineLevel="1">
      <c r="A140" s="61" t="s">
        <v>400</v>
      </c>
      <c r="B140" s="156" t="s">
        <v>439</v>
      </c>
      <c r="C140" s="157"/>
      <c r="D140" s="22" t="s">
        <v>299</v>
      </c>
      <c r="E140" s="20" t="s">
        <v>157</v>
      </c>
      <c r="F140" s="23">
        <v>3</v>
      </c>
      <c r="G140" s="24">
        <v>792</v>
      </c>
      <c r="H140" s="25">
        <f>G140*1.2034</f>
        <v>953.09280000000001</v>
      </c>
      <c r="I140" s="26">
        <f t="shared" ref="I140:I142" si="39">H140*F140</f>
        <v>2859.2784000000001</v>
      </c>
      <c r="J140" s="113"/>
      <c r="K140" s="113">
        <f t="shared" si="36"/>
        <v>0</v>
      </c>
      <c r="L140" s="114">
        <f t="shared" si="37"/>
        <v>1</v>
      </c>
      <c r="M140" s="115">
        <f t="shared" si="38"/>
        <v>0</v>
      </c>
    </row>
    <row r="141" spans="1:13" ht="52.5" customHeight="1" outlineLevel="1">
      <c r="A141" s="61" t="s">
        <v>401</v>
      </c>
      <c r="B141" s="156" t="s">
        <v>439</v>
      </c>
      <c r="C141" s="157"/>
      <c r="D141" s="22" t="s">
        <v>300</v>
      </c>
      <c r="E141" s="20" t="s">
        <v>157</v>
      </c>
      <c r="F141" s="23">
        <v>2</v>
      </c>
      <c r="G141" s="24">
        <v>633.6</v>
      </c>
      <c r="H141" s="25">
        <f>G141*1.2034</f>
        <v>762.47424000000001</v>
      </c>
      <c r="I141" s="26">
        <f t="shared" si="39"/>
        <v>1524.94848</v>
      </c>
      <c r="J141" s="113"/>
      <c r="K141" s="113">
        <f t="shared" si="36"/>
        <v>0</v>
      </c>
      <c r="L141" s="114">
        <f t="shared" si="37"/>
        <v>1</v>
      </c>
      <c r="M141" s="115">
        <f t="shared" si="38"/>
        <v>0</v>
      </c>
    </row>
    <row r="142" spans="1:13" ht="47.25" customHeight="1" outlineLevel="1">
      <c r="A142" s="61" t="s">
        <v>402</v>
      </c>
      <c r="B142" s="156" t="s">
        <v>439</v>
      </c>
      <c r="C142" s="157"/>
      <c r="D142" s="22" t="s">
        <v>471</v>
      </c>
      <c r="E142" s="20" t="s">
        <v>157</v>
      </c>
      <c r="F142" s="23">
        <v>2</v>
      </c>
      <c r="G142" s="24">
        <v>399</v>
      </c>
      <c r="H142" s="25">
        <f>G142*1.2034</f>
        <v>480.15660000000003</v>
      </c>
      <c r="I142" s="26">
        <f t="shared" si="39"/>
        <v>960.31320000000005</v>
      </c>
      <c r="J142" s="113"/>
      <c r="K142" s="113">
        <f t="shared" si="36"/>
        <v>0</v>
      </c>
      <c r="L142" s="114">
        <f t="shared" si="37"/>
        <v>1</v>
      </c>
      <c r="M142" s="115">
        <f t="shared" si="38"/>
        <v>0</v>
      </c>
    </row>
    <row r="143" spans="1:13" ht="30" customHeight="1" outlineLevel="1">
      <c r="A143" s="61" t="s">
        <v>403</v>
      </c>
      <c r="B143" s="156" t="s">
        <v>439</v>
      </c>
      <c r="C143" s="157"/>
      <c r="D143" s="22" t="s">
        <v>120</v>
      </c>
      <c r="E143" s="20" t="s">
        <v>302</v>
      </c>
      <c r="F143" s="67">
        <v>1</v>
      </c>
      <c r="G143" s="24">
        <v>608</v>
      </c>
      <c r="H143" s="25">
        <f>G143*1.2</f>
        <v>729.6</v>
      </c>
      <c r="I143" s="26">
        <f>H143*F143</f>
        <v>729.6</v>
      </c>
      <c r="J143" s="113"/>
      <c r="K143" s="113">
        <f t="shared" si="36"/>
        <v>0</v>
      </c>
      <c r="L143" s="114">
        <f t="shared" si="37"/>
        <v>1</v>
      </c>
      <c r="M143" s="115">
        <f t="shared" si="38"/>
        <v>0</v>
      </c>
    </row>
    <row r="144" spans="1:13" ht="27.75" customHeight="1" outlineLevel="1">
      <c r="A144" s="61" t="s">
        <v>404</v>
      </c>
      <c r="B144" s="156" t="s">
        <v>439</v>
      </c>
      <c r="C144" s="157"/>
      <c r="D144" s="22" t="s">
        <v>308</v>
      </c>
      <c r="E144" s="20" t="s">
        <v>302</v>
      </c>
      <c r="F144" s="68">
        <v>2</v>
      </c>
      <c r="G144" s="24">
        <v>2133.33</v>
      </c>
      <c r="H144" s="25">
        <f>G144*1.2</f>
        <v>2559.9959999999996</v>
      </c>
      <c r="I144" s="26">
        <f>H144*F144</f>
        <v>5119.9919999999993</v>
      </c>
      <c r="J144" s="113"/>
      <c r="K144" s="113">
        <f t="shared" si="36"/>
        <v>0</v>
      </c>
      <c r="L144" s="114">
        <f t="shared" si="37"/>
        <v>1</v>
      </c>
      <c r="M144" s="115">
        <f t="shared" si="38"/>
        <v>0</v>
      </c>
    </row>
    <row r="145" spans="1:13" ht="27.75" customHeight="1" outlineLevel="1">
      <c r="A145" s="61" t="s">
        <v>445</v>
      </c>
      <c r="B145" s="34">
        <v>88315</v>
      </c>
      <c r="C145" s="34" t="s">
        <v>13</v>
      </c>
      <c r="D145" s="22" t="s">
        <v>442</v>
      </c>
      <c r="E145" s="20" t="s">
        <v>443</v>
      </c>
      <c r="F145" s="68">
        <v>16</v>
      </c>
      <c r="G145" s="24">
        <v>24.64</v>
      </c>
      <c r="H145" s="25">
        <f>G145*1.2</f>
        <v>29.567999999999998</v>
      </c>
      <c r="I145" s="26">
        <f>H145*F145</f>
        <v>473.08799999999997</v>
      </c>
      <c r="J145" s="113"/>
      <c r="K145" s="113">
        <f t="shared" si="36"/>
        <v>0</v>
      </c>
      <c r="L145" s="114">
        <f t="shared" si="37"/>
        <v>1</v>
      </c>
      <c r="M145" s="115">
        <f t="shared" si="38"/>
        <v>0</v>
      </c>
    </row>
    <row r="146" spans="1:13" ht="27.75" customHeight="1" outlineLevel="1">
      <c r="A146" s="61" t="s">
        <v>446</v>
      </c>
      <c r="B146" s="34">
        <v>88309</v>
      </c>
      <c r="C146" s="34" t="s">
        <v>13</v>
      </c>
      <c r="D146" s="22" t="s">
        <v>444</v>
      </c>
      <c r="E146" s="20" t="s">
        <v>52</v>
      </c>
      <c r="F146" s="68">
        <v>16</v>
      </c>
      <c r="G146" s="24">
        <v>25.89</v>
      </c>
      <c r="H146" s="25">
        <f>G146*1.2</f>
        <v>31.067999999999998</v>
      </c>
      <c r="I146" s="26">
        <f>H146*F146</f>
        <v>497.08799999999997</v>
      </c>
      <c r="J146" s="113"/>
      <c r="K146" s="113">
        <f t="shared" si="36"/>
        <v>0</v>
      </c>
      <c r="L146" s="114">
        <f t="shared" si="37"/>
        <v>1</v>
      </c>
      <c r="M146" s="115">
        <f t="shared" si="38"/>
        <v>0</v>
      </c>
    </row>
    <row r="147" spans="1:13" ht="19.5" customHeight="1" outlineLevel="1">
      <c r="A147" s="28">
        <v>5</v>
      </c>
      <c r="B147" s="142" t="s">
        <v>259</v>
      </c>
      <c r="C147" s="142"/>
      <c r="D147" s="142"/>
      <c r="E147" s="49"/>
      <c r="F147" s="51"/>
      <c r="G147" s="52"/>
      <c r="H147" s="32">
        <f>SUM(I148:I161)</f>
        <v>65613.777399600003</v>
      </c>
      <c r="I147" s="54"/>
      <c r="J147" s="116"/>
      <c r="K147" s="116"/>
      <c r="L147" s="117"/>
      <c r="M147" s="118"/>
    </row>
    <row r="148" spans="1:13" ht="21" customHeight="1" outlineLevel="1">
      <c r="A148" s="28" t="s">
        <v>17</v>
      </c>
      <c r="B148" s="69"/>
      <c r="C148" s="69"/>
      <c r="D148" s="69" t="s">
        <v>274</v>
      </c>
      <c r="E148" s="49"/>
      <c r="F148" s="51"/>
      <c r="G148" s="52"/>
      <c r="H148" s="32">
        <f>SUM(I149:I150)</f>
        <v>1539.9211828</v>
      </c>
      <c r="I148" s="54"/>
      <c r="J148" s="116"/>
      <c r="K148" s="116"/>
      <c r="L148" s="117"/>
      <c r="M148" s="118"/>
    </row>
    <row r="149" spans="1:13" ht="66" customHeight="1" outlineLevel="1">
      <c r="A149" s="70" t="s">
        <v>281</v>
      </c>
      <c r="B149" s="70" t="s">
        <v>468</v>
      </c>
      <c r="C149" s="70" t="s">
        <v>13</v>
      </c>
      <c r="D149" s="71" t="s">
        <v>467</v>
      </c>
      <c r="E149" s="72" t="s">
        <v>90</v>
      </c>
      <c r="F149" s="73">
        <v>1752.8</v>
      </c>
      <c r="G149" s="74">
        <v>0.14000000000000001</v>
      </c>
      <c r="H149" s="75">
        <f t="shared" ref="H149:H150" si="40">G149*1.2034</f>
        <v>0.16847600000000001</v>
      </c>
      <c r="I149" s="76">
        <f>H149*F149</f>
        <v>295.30473280000001</v>
      </c>
      <c r="J149" s="113"/>
      <c r="K149" s="113">
        <f t="shared" si="36"/>
        <v>0</v>
      </c>
      <c r="L149" s="114">
        <f t="shared" si="37"/>
        <v>1</v>
      </c>
      <c r="M149" s="115">
        <f t="shared" si="38"/>
        <v>0</v>
      </c>
    </row>
    <row r="150" spans="1:13" ht="75" outlineLevel="1">
      <c r="A150" s="70" t="s">
        <v>470</v>
      </c>
      <c r="B150" s="70">
        <v>79480</v>
      </c>
      <c r="C150" s="70" t="s">
        <v>13</v>
      </c>
      <c r="D150" s="71" t="s">
        <v>147</v>
      </c>
      <c r="E150" s="72" t="s">
        <v>87</v>
      </c>
      <c r="F150" s="73">
        <v>525</v>
      </c>
      <c r="G150" s="74">
        <v>1.97</v>
      </c>
      <c r="H150" s="75">
        <f t="shared" si="40"/>
        <v>2.370698</v>
      </c>
      <c r="I150" s="76">
        <f t="shared" ref="I150" si="41">H150*F150</f>
        <v>1244.61645</v>
      </c>
      <c r="J150" s="113"/>
      <c r="K150" s="113">
        <f t="shared" si="36"/>
        <v>0</v>
      </c>
      <c r="L150" s="114">
        <f t="shared" si="37"/>
        <v>1</v>
      </c>
      <c r="M150" s="115">
        <f t="shared" si="38"/>
        <v>0</v>
      </c>
    </row>
    <row r="151" spans="1:13" ht="20.25" customHeight="1" outlineLevel="1">
      <c r="A151" s="28" t="s">
        <v>102</v>
      </c>
      <c r="B151" s="69"/>
      <c r="C151" s="69"/>
      <c r="D151" s="69" t="s">
        <v>275</v>
      </c>
      <c r="E151" s="49"/>
      <c r="F151" s="51"/>
      <c r="G151" s="52"/>
      <c r="H151" s="32">
        <f>SUM(I152:I155)</f>
        <v>41957.022360000003</v>
      </c>
      <c r="I151" s="54"/>
      <c r="J151" s="116"/>
      <c r="K151" s="116"/>
      <c r="L151" s="117"/>
      <c r="M151" s="118"/>
    </row>
    <row r="152" spans="1:13" ht="60" outlineLevel="1">
      <c r="A152" s="70" t="s">
        <v>276</v>
      </c>
      <c r="B152" s="70">
        <v>94265</v>
      </c>
      <c r="C152" s="70" t="s">
        <v>13</v>
      </c>
      <c r="D152" s="71" t="s">
        <v>142</v>
      </c>
      <c r="E152" s="72" t="s">
        <v>77</v>
      </c>
      <c r="F152" s="73">
        <v>224</v>
      </c>
      <c r="G152" s="74">
        <v>33.49</v>
      </c>
      <c r="H152" s="75">
        <f>G152*1.2034</f>
        <v>40.301866000000004</v>
      </c>
      <c r="I152" s="76">
        <f t="shared" ref="I152:I155" si="42">H152*F152</f>
        <v>9027.6179840000004</v>
      </c>
      <c r="J152" s="113"/>
      <c r="K152" s="113">
        <f t="shared" si="36"/>
        <v>0</v>
      </c>
      <c r="L152" s="114">
        <f t="shared" si="37"/>
        <v>1</v>
      </c>
      <c r="M152" s="115">
        <f t="shared" si="38"/>
        <v>0</v>
      </c>
    </row>
    <row r="153" spans="1:13" ht="90" outlineLevel="1">
      <c r="A153" s="70" t="s">
        <v>277</v>
      </c>
      <c r="B153" s="70">
        <v>94271</v>
      </c>
      <c r="C153" s="70" t="s">
        <v>13</v>
      </c>
      <c r="D153" s="71" t="s">
        <v>153</v>
      </c>
      <c r="E153" s="72" t="s">
        <v>77</v>
      </c>
      <c r="F153" s="73">
        <v>120</v>
      </c>
      <c r="G153" s="74">
        <v>65.680000000000007</v>
      </c>
      <c r="H153" s="75">
        <f>G153*1.2034</f>
        <v>79.03931200000001</v>
      </c>
      <c r="I153" s="76">
        <f t="shared" si="42"/>
        <v>9484.7174400000004</v>
      </c>
      <c r="J153" s="113"/>
      <c r="K153" s="113">
        <f t="shared" si="36"/>
        <v>0</v>
      </c>
      <c r="L153" s="114">
        <f t="shared" si="37"/>
        <v>1</v>
      </c>
      <c r="M153" s="115">
        <f t="shared" si="38"/>
        <v>0</v>
      </c>
    </row>
    <row r="154" spans="1:13" ht="60" outlineLevel="1">
      <c r="A154" s="70" t="s">
        <v>405</v>
      </c>
      <c r="B154" s="70">
        <v>94266</v>
      </c>
      <c r="C154" s="70" t="s">
        <v>13</v>
      </c>
      <c r="D154" s="71" t="s">
        <v>143</v>
      </c>
      <c r="E154" s="72" t="s">
        <v>77</v>
      </c>
      <c r="F154" s="73">
        <v>196</v>
      </c>
      <c r="G154" s="74">
        <v>37.53</v>
      </c>
      <c r="H154" s="75">
        <f>G154*1.2034</f>
        <v>45.163602000000004</v>
      </c>
      <c r="I154" s="76">
        <f t="shared" si="42"/>
        <v>8852.0659920000016</v>
      </c>
      <c r="J154" s="113"/>
      <c r="K154" s="113">
        <f t="shared" si="36"/>
        <v>0</v>
      </c>
      <c r="L154" s="114">
        <f t="shared" si="37"/>
        <v>1</v>
      </c>
      <c r="M154" s="115">
        <f t="shared" si="38"/>
        <v>0</v>
      </c>
    </row>
    <row r="155" spans="1:13" ht="75" outlineLevel="1">
      <c r="A155" s="70" t="s">
        <v>406</v>
      </c>
      <c r="B155" s="70">
        <v>94272</v>
      </c>
      <c r="C155" s="70"/>
      <c r="D155" s="71" t="s">
        <v>156</v>
      </c>
      <c r="E155" s="72" t="s">
        <v>23</v>
      </c>
      <c r="F155" s="73">
        <v>164</v>
      </c>
      <c r="G155" s="74">
        <v>73.94</v>
      </c>
      <c r="H155" s="75">
        <f>G155*1.2034</f>
        <v>88.979395999999994</v>
      </c>
      <c r="I155" s="76">
        <f t="shared" si="42"/>
        <v>14592.620943999998</v>
      </c>
      <c r="J155" s="113"/>
      <c r="K155" s="113">
        <f t="shared" si="36"/>
        <v>0</v>
      </c>
      <c r="L155" s="114">
        <f t="shared" si="37"/>
        <v>1</v>
      </c>
      <c r="M155" s="115">
        <f t="shared" si="38"/>
        <v>0</v>
      </c>
    </row>
    <row r="156" spans="1:13" ht="21" customHeight="1" outlineLevel="1">
      <c r="A156" s="28" t="s">
        <v>103</v>
      </c>
      <c r="B156" s="69"/>
      <c r="C156" s="69"/>
      <c r="D156" s="69" t="s">
        <v>273</v>
      </c>
      <c r="E156" s="49"/>
      <c r="F156" s="51"/>
      <c r="G156" s="52"/>
      <c r="H156" s="32">
        <f>SUM(I157:I161)</f>
        <v>22116.833856800004</v>
      </c>
      <c r="I156" s="54"/>
      <c r="J156" s="116"/>
      <c r="K156" s="116"/>
      <c r="L156" s="117"/>
      <c r="M156" s="118"/>
    </row>
    <row r="157" spans="1:13" ht="39" customHeight="1" outlineLevel="1">
      <c r="A157" s="70" t="s">
        <v>278</v>
      </c>
      <c r="B157" s="70">
        <v>73711</v>
      </c>
      <c r="C157" s="70" t="s">
        <v>13</v>
      </c>
      <c r="D157" s="71" t="s">
        <v>88</v>
      </c>
      <c r="E157" s="72" t="s">
        <v>78</v>
      </c>
      <c r="F157" s="73">
        <v>87.64</v>
      </c>
      <c r="G157" s="74">
        <v>97.25</v>
      </c>
      <c r="H157" s="75">
        <f t="shared" ref="H157" si="43">G157*1.2034</f>
        <v>117.03065000000001</v>
      </c>
      <c r="I157" s="76">
        <f t="shared" ref="I157:I159" si="44">H157*F157</f>
        <v>10256.566166000001</v>
      </c>
      <c r="J157" s="113"/>
      <c r="K157" s="113">
        <f t="shared" si="36"/>
        <v>0</v>
      </c>
      <c r="L157" s="114">
        <f t="shared" si="37"/>
        <v>1</v>
      </c>
      <c r="M157" s="115">
        <f t="shared" si="38"/>
        <v>0</v>
      </c>
    </row>
    <row r="158" spans="1:13" ht="39.75" customHeight="1" outlineLevel="1">
      <c r="A158" s="77" t="s">
        <v>279</v>
      </c>
      <c r="B158" s="77">
        <v>6077</v>
      </c>
      <c r="C158" s="78" t="s">
        <v>13</v>
      </c>
      <c r="D158" s="71" t="s">
        <v>167</v>
      </c>
      <c r="E158" s="72" t="s">
        <v>78</v>
      </c>
      <c r="F158" s="73">
        <v>328.6</v>
      </c>
      <c r="G158" s="74">
        <v>16.09</v>
      </c>
      <c r="H158" s="75">
        <f>G158*1.2034</f>
        <v>19.362705999999999</v>
      </c>
      <c r="I158" s="76">
        <f t="shared" si="44"/>
        <v>6362.5851916000001</v>
      </c>
      <c r="J158" s="113"/>
      <c r="K158" s="113">
        <f t="shared" si="36"/>
        <v>0</v>
      </c>
      <c r="L158" s="114">
        <f t="shared" si="37"/>
        <v>1</v>
      </c>
      <c r="M158" s="115">
        <f t="shared" si="38"/>
        <v>0</v>
      </c>
    </row>
    <row r="159" spans="1:13" ht="45" outlineLevel="1">
      <c r="A159" s="70" t="s">
        <v>280</v>
      </c>
      <c r="B159" s="70">
        <v>95301</v>
      </c>
      <c r="C159" s="78" t="s">
        <v>13</v>
      </c>
      <c r="D159" s="71" t="s">
        <v>86</v>
      </c>
      <c r="E159" s="72" t="s">
        <v>78</v>
      </c>
      <c r="F159" s="73">
        <v>328</v>
      </c>
      <c r="G159" s="74">
        <v>3.02</v>
      </c>
      <c r="H159" s="75">
        <f>G159*1.2034</f>
        <v>3.6342680000000001</v>
      </c>
      <c r="I159" s="76">
        <f t="shared" si="44"/>
        <v>1192.039904</v>
      </c>
      <c r="J159" s="113"/>
      <c r="K159" s="113">
        <f t="shared" si="36"/>
        <v>0</v>
      </c>
      <c r="L159" s="114">
        <f t="shared" si="37"/>
        <v>1</v>
      </c>
      <c r="M159" s="115">
        <f t="shared" si="38"/>
        <v>0</v>
      </c>
    </row>
    <row r="160" spans="1:13" ht="60" outlineLevel="1">
      <c r="A160" s="70" t="s">
        <v>407</v>
      </c>
      <c r="B160" s="70">
        <v>72961</v>
      </c>
      <c r="C160" s="78" t="s">
        <v>13</v>
      </c>
      <c r="D160" s="71" t="s">
        <v>148</v>
      </c>
      <c r="E160" s="72" t="s">
        <v>74</v>
      </c>
      <c r="F160" s="73">
        <v>1752.8</v>
      </c>
      <c r="G160" s="74">
        <v>1.26</v>
      </c>
      <c r="H160" s="75">
        <f>G160*1.2034</f>
        <v>1.516284</v>
      </c>
      <c r="I160" s="76">
        <f>H160*F160</f>
        <v>2657.7425951999999</v>
      </c>
      <c r="J160" s="113"/>
      <c r="K160" s="113">
        <f t="shared" si="36"/>
        <v>0</v>
      </c>
      <c r="L160" s="114">
        <f t="shared" si="37"/>
        <v>1</v>
      </c>
      <c r="M160" s="115">
        <f t="shared" si="38"/>
        <v>0</v>
      </c>
    </row>
    <row r="161" spans="1:13" ht="45" outlineLevel="1">
      <c r="A161" s="70" t="s">
        <v>408</v>
      </c>
      <c r="B161" s="158" t="s">
        <v>134</v>
      </c>
      <c r="C161" s="159"/>
      <c r="D161" s="71" t="s">
        <v>432</v>
      </c>
      <c r="E161" s="72" t="s">
        <v>150</v>
      </c>
      <c r="F161" s="73">
        <v>25</v>
      </c>
      <c r="G161" s="74">
        <v>54.93</v>
      </c>
      <c r="H161" s="75">
        <f>G161*1.2</f>
        <v>65.915999999999997</v>
      </c>
      <c r="I161" s="76">
        <f>H161*F161</f>
        <v>1647.8999999999999</v>
      </c>
      <c r="J161" s="113"/>
      <c r="K161" s="113">
        <f t="shared" si="36"/>
        <v>0</v>
      </c>
      <c r="L161" s="114">
        <f t="shared" si="37"/>
        <v>1</v>
      </c>
      <c r="M161" s="115">
        <f t="shared" si="38"/>
        <v>0</v>
      </c>
    </row>
    <row r="162" spans="1:13" s="3" customFormat="1" ht="18.75" customHeight="1" outlineLevel="1">
      <c r="A162" s="28">
        <v>6</v>
      </c>
      <c r="B162" s="160" t="s">
        <v>101</v>
      </c>
      <c r="C162" s="160"/>
      <c r="D162" s="160"/>
      <c r="E162" s="49"/>
      <c r="F162" s="51"/>
      <c r="G162" s="52"/>
      <c r="H162" s="32">
        <f>SUM(I164:I187)</f>
        <v>118936.76820959999</v>
      </c>
      <c r="I162" s="80"/>
      <c r="J162" s="116"/>
      <c r="K162" s="116"/>
      <c r="L162" s="117"/>
      <c r="M162" s="118"/>
    </row>
    <row r="163" spans="1:13" s="3" customFormat="1" ht="20.25" customHeight="1" outlineLevel="1">
      <c r="A163" s="28" t="s">
        <v>19</v>
      </c>
      <c r="B163" s="142" t="s">
        <v>283</v>
      </c>
      <c r="C163" s="142"/>
      <c r="D163" s="142"/>
      <c r="E163" s="49"/>
      <c r="F163" s="81"/>
      <c r="G163" s="52"/>
      <c r="H163" s="82">
        <f>SUM(I164:I171)</f>
        <v>71873.779819600008</v>
      </c>
      <c r="I163" s="80"/>
      <c r="J163" s="116"/>
      <c r="K163" s="116"/>
      <c r="L163" s="117"/>
      <c r="M163" s="118"/>
    </row>
    <row r="164" spans="1:13" s="3" customFormat="1" ht="75" outlineLevel="1">
      <c r="A164" s="83" t="s">
        <v>20</v>
      </c>
      <c r="B164" s="83" t="s">
        <v>135</v>
      </c>
      <c r="C164" s="83" t="s">
        <v>13</v>
      </c>
      <c r="D164" s="84" t="s">
        <v>169</v>
      </c>
      <c r="E164" s="83" t="s">
        <v>4</v>
      </c>
      <c r="F164" s="83">
        <v>6</v>
      </c>
      <c r="G164" s="85">
        <v>2513.8000000000002</v>
      </c>
      <c r="H164" s="85">
        <f t="shared" ref="H164:H171" si="45">G164*1.2034</f>
        <v>3025.1069200000002</v>
      </c>
      <c r="I164" s="86">
        <f t="shared" ref="I164:I171" si="46">H164*F164</f>
        <v>18150.641520000001</v>
      </c>
      <c r="J164" s="113"/>
      <c r="K164" s="113">
        <f t="shared" si="36"/>
        <v>0</v>
      </c>
      <c r="L164" s="114">
        <f t="shared" si="37"/>
        <v>1</v>
      </c>
      <c r="M164" s="115">
        <f t="shared" si="38"/>
        <v>0</v>
      </c>
    </row>
    <row r="165" spans="1:13" s="3" customFormat="1" ht="75" outlineLevel="1">
      <c r="A165" s="83" t="s">
        <v>21</v>
      </c>
      <c r="B165" s="83" t="s">
        <v>136</v>
      </c>
      <c r="C165" s="83" t="s">
        <v>13</v>
      </c>
      <c r="D165" s="84" t="s">
        <v>137</v>
      </c>
      <c r="E165" s="83" t="s">
        <v>150</v>
      </c>
      <c r="F165" s="83">
        <v>14</v>
      </c>
      <c r="G165" s="85">
        <v>667.76</v>
      </c>
      <c r="H165" s="85">
        <f t="shared" si="45"/>
        <v>803.58238400000005</v>
      </c>
      <c r="I165" s="86">
        <f t="shared" si="46"/>
        <v>11250.153376</v>
      </c>
      <c r="J165" s="113"/>
      <c r="K165" s="113">
        <f t="shared" si="36"/>
        <v>0</v>
      </c>
      <c r="L165" s="114">
        <f t="shared" si="37"/>
        <v>1</v>
      </c>
      <c r="M165" s="115">
        <f t="shared" si="38"/>
        <v>0</v>
      </c>
    </row>
    <row r="166" spans="1:13" s="3" customFormat="1" ht="60" outlineLevel="1">
      <c r="A166" s="83" t="s">
        <v>22</v>
      </c>
      <c r="B166" s="83">
        <v>72850</v>
      </c>
      <c r="C166" s="83" t="s">
        <v>13</v>
      </c>
      <c r="D166" s="84" t="s">
        <v>170</v>
      </c>
      <c r="E166" s="83" t="s">
        <v>81</v>
      </c>
      <c r="F166" s="83">
        <v>150</v>
      </c>
      <c r="G166" s="85">
        <v>10.15</v>
      </c>
      <c r="H166" s="85">
        <f t="shared" si="45"/>
        <v>12.214510000000001</v>
      </c>
      <c r="I166" s="86">
        <f t="shared" si="46"/>
        <v>1832.1765</v>
      </c>
      <c r="J166" s="113"/>
      <c r="K166" s="113">
        <f t="shared" si="36"/>
        <v>0</v>
      </c>
      <c r="L166" s="114">
        <f t="shared" si="37"/>
        <v>1</v>
      </c>
      <c r="M166" s="115">
        <f t="shared" si="38"/>
        <v>0</v>
      </c>
    </row>
    <row r="167" spans="1:13" s="3" customFormat="1" ht="41.25" customHeight="1" outlineLevel="1">
      <c r="A167" s="83" t="s">
        <v>409</v>
      </c>
      <c r="B167" s="87">
        <v>83449</v>
      </c>
      <c r="C167" s="83" t="s">
        <v>13</v>
      </c>
      <c r="D167" s="84" t="s">
        <v>282</v>
      </c>
      <c r="E167" s="88" t="s">
        <v>4</v>
      </c>
      <c r="F167" s="83">
        <v>30</v>
      </c>
      <c r="G167" s="85">
        <v>405.87</v>
      </c>
      <c r="H167" s="85">
        <f t="shared" si="45"/>
        <v>488.42395800000003</v>
      </c>
      <c r="I167" s="86">
        <f t="shared" si="46"/>
        <v>14652.71874</v>
      </c>
      <c r="J167" s="113"/>
      <c r="K167" s="113">
        <f t="shared" si="36"/>
        <v>0</v>
      </c>
      <c r="L167" s="114">
        <f t="shared" si="37"/>
        <v>1</v>
      </c>
      <c r="M167" s="115">
        <f t="shared" si="38"/>
        <v>0</v>
      </c>
    </row>
    <row r="168" spans="1:13" s="3" customFormat="1" ht="54" customHeight="1" outlineLevel="1">
      <c r="A168" s="83"/>
      <c r="B168" s="87">
        <v>91871</v>
      </c>
      <c r="C168" s="83"/>
      <c r="D168" s="84" t="s">
        <v>479</v>
      </c>
      <c r="E168" s="88" t="s">
        <v>77</v>
      </c>
      <c r="F168" s="83">
        <v>240</v>
      </c>
      <c r="G168" s="85">
        <v>11.1</v>
      </c>
      <c r="H168" s="85">
        <f t="shared" si="45"/>
        <v>13.35774</v>
      </c>
      <c r="I168" s="86">
        <f t="shared" si="46"/>
        <v>3205.8575999999998</v>
      </c>
      <c r="J168" s="113"/>
      <c r="K168" s="113">
        <f t="shared" si="36"/>
        <v>0</v>
      </c>
      <c r="L168" s="114">
        <f t="shared" si="37"/>
        <v>1</v>
      </c>
      <c r="M168" s="115">
        <f t="shared" si="38"/>
        <v>0</v>
      </c>
    </row>
    <row r="169" spans="1:13" s="3" customFormat="1" ht="75" outlineLevel="1">
      <c r="A169" s="83" t="s">
        <v>410</v>
      </c>
      <c r="B169" s="83" t="s">
        <v>111</v>
      </c>
      <c r="C169" s="83" t="s">
        <v>13</v>
      </c>
      <c r="D169" s="84" t="s">
        <v>112</v>
      </c>
      <c r="E169" s="83" t="s">
        <v>77</v>
      </c>
      <c r="F169" s="83">
        <v>500</v>
      </c>
      <c r="G169" s="85">
        <v>31.86</v>
      </c>
      <c r="H169" s="85">
        <f t="shared" si="45"/>
        <v>38.340324000000003</v>
      </c>
      <c r="I169" s="86">
        <f t="shared" si="46"/>
        <v>19170.162</v>
      </c>
      <c r="J169" s="113"/>
      <c r="K169" s="113">
        <f t="shared" si="36"/>
        <v>0</v>
      </c>
      <c r="L169" s="114">
        <f t="shared" si="37"/>
        <v>1</v>
      </c>
      <c r="M169" s="115">
        <f t="shared" si="38"/>
        <v>0</v>
      </c>
    </row>
    <row r="170" spans="1:13" s="3" customFormat="1" ht="30" outlineLevel="1">
      <c r="A170" s="83" t="s">
        <v>411</v>
      </c>
      <c r="B170" s="83">
        <v>93358</v>
      </c>
      <c r="C170" s="83" t="s">
        <v>13</v>
      </c>
      <c r="D170" s="84" t="s">
        <v>146</v>
      </c>
      <c r="E170" s="83" t="s">
        <v>87</v>
      </c>
      <c r="F170" s="83">
        <v>35</v>
      </c>
      <c r="G170" s="85">
        <v>80.86</v>
      </c>
      <c r="H170" s="85">
        <f t="shared" si="45"/>
        <v>97.306923999999995</v>
      </c>
      <c r="I170" s="86">
        <f t="shared" si="46"/>
        <v>3405.7423399999998</v>
      </c>
      <c r="J170" s="113"/>
      <c r="K170" s="113">
        <f t="shared" si="36"/>
        <v>0</v>
      </c>
      <c r="L170" s="114">
        <f t="shared" si="37"/>
        <v>1</v>
      </c>
      <c r="M170" s="115">
        <f t="shared" si="38"/>
        <v>0</v>
      </c>
    </row>
    <row r="171" spans="1:13" s="3" customFormat="1" ht="45" outlineLevel="1">
      <c r="A171" s="83" t="s">
        <v>412</v>
      </c>
      <c r="B171" s="83">
        <v>93382</v>
      </c>
      <c r="C171" s="83" t="s">
        <v>13</v>
      </c>
      <c r="D171" s="84" t="s">
        <v>292</v>
      </c>
      <c r="E171" s="83" t="s">
        <v>87</v>
      </c>
      <c r="F171" s="83">
        <v>5.9</v>
      </c>
      <c r="G171" s="85">
        <v>29.06</v>
      </c>
      <c r="H171" s="85">
        <f t="shared" si="45"/>
        <v>34.970804000000001</v>
      </c>
      <c r="I171" s="86">
        <f t="shared" si="46"/>
        <v>206.32774360000002</v>
      </c>
      <c r="J171" s="113"/>
      <c r="K171" s="113">
        <f t="shared" si="36"/>
        <v>0</v>
      </c>
      <c r="L171" s="114">
        <f t="shared" si="37"/>
        <v>1</v>
      </c>
      <c r="M171" s="115">
        <f t="shared" si="38"/>
        <v>0</v>
      </c>
    </row>
    <row r="172" spans="1:13" s="3" customFormat="1" ht="20.25" customHeight="1" outlineLevel="1">
      <c r="A172" s="28" t="s">
        <v>37</v>
      </c>
      <c r="B172" s="142" t="s">
        <v>284</v>
      </c>
      <c r="C172" s="142"/>
      <c r="D172" s="142"/>
      <c r="E172" s="49"/>
      <c r="F172" s="81"/>
      <c r="G172" s="52"/>
      <c r="H172" s="82">
        <f>SUM(I173:I180)</f>
        <v>45688.019652000003</v>
      </c>
      <c r="I172" s="80"/>
      <c r="J172" s="116"/>
      <c r="K172" s="116"/>
      <c r="L172" s="117"/>
      <c r="M172" s="118"/>
    </row>
    <row r="173" spans="1:13" s="3" customFormat="1" ht="39" customHeight="1" outlineLevel="1">
      <c r="A173" s="83" t="s">
        <v>47</v>
      </c>
      <c r="B173" s="83">
        <v>34519</v>
      </c>
      <c r="C173" s="89" t="s">
        <v>13</v>
      </c>
      <c r="D173" s="84" t="s">
        <v>431</v>
      </c>
      <c r="E173" s="83" t="s">
        <v>4</v>
      </c>
      <c r="F173" s="83">
        <v>12</v>
      </c>
      <c r="G173" s="85">
        <v>92.86</v>
      </c>
      <c r="H173" s="85">
        <f t="shared" ref="H173:H185" si="47">G173*1.2034</f>
        <v>111.74772400000001</v>
      </c>
      <c r="I173" s="86">
        <f t="shared" ref="I173:I185" si="48">H173*F173</f>
        <v>1340.9726880000001</v>
      </c>
      <c r="J173" s="113"/>
      <c r="K173" s="113">
        <f t="shared" si="36"/>
        <v>0</v>
      </c>
      <c r="L173" s="114">
        <f t="shared" si="37"/>
        <v>1</v>
      </c>
      <c r="M173" s="115">
        <f t="shared" si="38"/>
        <v>0</v>
      </c>
    </row>
    <row r="174" spans="1:13" s="3" customFormat="1" ht="94.5" customHeight="1" outlineLevel="1">
      <c r="A174" s="83" t="s">
        <v>48</v>
      </c>
      <c r="B174" s="83">
        <v>83400</v>
      </c>
      <c r="C174" s="89" t="s">
        <v>13</v>
      </c>
      <c r="D174" s="84" t="s">
        <v>465</v>
      </c>
      <c r="E174" s="83" t="s">
        <v>172</v>
      </c>
      <c r="F174" s="83">
        <v>28</v>
      </c>
      <c r="G174" s="85">
        <v>113.23</v>
      </c>
      <c r="H174" s="85">
        <f t="shared" si="47"/>
        <v>136.26098200000001</v>
      </c>
      <c r="I174" s="86">
        <f t="shared" si="48"/>
        <v>3815.3074960000004</v>
      </c>
      <c r="J174" s="113"/>
      <c r="K174" s="113">
        <f t="shared" si="36"/>
        <v>0</v>
      </c>
      <c r="L174" s="114">
        <f t="shared" si="37"/>
        <v>1</v>
      </c>
      <c r="M174" s="115">
        <f t="shared" si="38"/>
        <v>0</v>
      </c>
    </row>
    <row r="175" spans="1:13" s="3" customFormat="1" ht="36" customHeight="1" outlineLevel="1">
      <c r="A175" s="83" t="s">
        <v>50</v>
      </c>
      <c r="B175" s="150" t="s">
        <v>439</v>
      </c>
      <c r="C175" s="151"/>
      <c r="D175" s="84" t="s">
        <v>466</v>
      </c>
      <c r="E175" s="88" t="s">
        <v>4</v>
      </c>
      <c r="F175" s="83">
        <v>28</v>
      </c>
      <c r="G175" s="85">
        <v>285</v>
      </c>
      <c r="H175" s="85">
        <f t="shared" si="47"/>
        <v>342.96899999999999</v>
      </c>
      <c r="I175" s="86">
        <f t="shared" si="48"/>
        <v>9603.1319999999996</v>
      </c>
      <c r="J175" s="113"/>
      <c r="K175" s="113">
        <f t="shared" si="36"/>
        <v>0</v>
      </c>
      <c r="L175" s="114">
        <f t="shared" si="37"/>
        <v>1</v>
      </c>
      <c r="M175" s="115">
        <f t="shared" si="38"/>
        <v>0</v>
      </c>
    </row>
    <row r="176" spans="1:13" s="3" customFormat="1" ht="29.25" customHeight="1" outlineLevel="1">
      <c r="A176" s="83" t="s">
        <v>286</v>
      </c>
      <c r="B176" s="150" t="s">
        <v>439</v>
      </c>
      <c r="C176" s="151"/>
      <c r="D176" s="84" t="s">
        <v>464</v>
      </c>
      <c r="E176" s="88" t="s">
        <v>4</v>
      </c>
      <c r="F176" s="83">
        <v>30</v>
      </c>
      <c r="G176" s="85">
        <v>108</v>
      </c>
      <c r="H176" s="85">
        <f t="shared" si="47"/>
        <v>129.96719999999999</v>
      </c>
      <c r="I176" s="86">
        <f t="shared" si="48"/>
        <v>3899.0159999999996</v>
      </c>
      <c r="J176" s="113"/>
      <c r="K176" s="113">
        <f t="shared" si="36"/>
        <v>0</v>
      </c>
      <c r="L176" s="114">
        <f t="shared" si="37"/>
        <v>1</v>
      </c>
      <c r="M176" s="115">
        <f t="shared" si="38"/>
        <v>0</v>
      </c>
    </row>
    <row r="177" spans="1:13" s="3" customFormat="1" ht="30.75" customHeight="1" outlineLevel="1">
      <c r="A177" s="83" t="s">
        <v>287</v>
      </c>
      <c r="B177" s="87">
        <v>2436</v>
      </c>
      <c r="C177" s="83" t="s">
        <v>13</v>
      </c>
      <c r="D177" s="84" t="s">
        <v>121</v>
      </c>
      <c r="E177" s="83" t="s">
        <v>95</v>
      </c>
      <c r="F177" s="83">
        <v>80</v>
      </c>
      <c r="G177" s="85">
        <v>18.59</v>
      </c>
      <c r="H177" s="85">
        <f t="shared" si="47"/>
        <v>22.371206000000001</v>
      </c>
      <c r="I177" s="86">
        <f t="shared" si="48"/>
        <v>1789.6964800000001</v>
      </c>
      <c r="J177" s="113"/>
      <c r="K177" s="113">
        <f t="shared" si="36"/>
        <v>0</v>
      </c>
      <c r="L177" s="114">
        <f t="shared" si="37"/>
        <v>1</v>
      </c>
      <c r="M177" s="115">
        <f t="shared" si="38"/>
        <v>0</v>
      </c>
    </row>
    <row r="178" spans="1:13" s="3" customFormat="1" ht="71.25" customHeight="1" outlineLevel="1">
      <c r="A178" s="83" t="s">
        <v>288</v>
      </c>
      <c r="B178" s="83">
        <v>93141</v>
      </c>
      <c r="C178" s="83" t="s">
        <v>13</v>
      </c>
      <c r="D178" s="84" t="s">
        <v>118</v>
      </c>
      <c r="E178" s="83" t="s">
        <v>157</v>
      </c>
      <c r="F178" s="83">
        <v>6</v>
      </c>
      <c r="G178" s="85">
        <v>151.47</v>
      </c>
      <c r="H178" s="85">
        <f t="shared" si="47"/>
        <v>182.278998</v>
      </c>
      <c r="I178" s="86">
        <f t="shared" si="48"/>
        <v>1093.673988</v>
      </c>
      <c r="J178" s="113"/>
      <c r="K178" s="113">
        <f t="shared" si="36"/>
        <v>0</v>
      </c>
      <c r="L178" s="114">
        <f t="shared" si="37"/>
        <v>1</v>
      </c>
      <c r="M178" s="115">
        <f t="shared" si="38"/>
        <v>0</v>
      </c>
    </row>
    <row r="179" spans="1:13" s="3" customFormat="1" ht="63.75" customHeight="1" outlineLevel="1">
      <c r="A179" s="83" t="s">
        <v>413</v>
      </c>
      <c r="B179" s="83">
        <v>91928</v>
      </c>
      <c r="C179" s="83" t="s">
        <v>13</v>
      </c>
      <c r="D179" s="84" t="s">
        <v>68</v>
      </c>
      <c r="E179" s="83" t="s">
        <v>23</v>
      </c>
      <c r="F179" s="83">
        <v>4000</v>
      </c>
      <c r="G179" s="85">
        <v>4.03</v>
      </c>
      <c r="H179" s="85">
        <f t="shared" si="47"/>
        <v>4.8497020000000006</v>
      </c>
      <c r="I179" s="86">
        <f t="shared" si="48"/>
        <v>19398.808000000001</v>
      </c>
      <c r="J179" s="113"/>
      <c r="K179" s="113">
        <f t="shared" si="36"/>
        <v>0</v>
      </c>
      <c r="L179" s="114">
        <f t="shared" si="37"/>
        <v>1</v>
      </c>
      <c r="M179" s="115">
        <f t="shared" si="38"/>
        <v>0</v>
      </c>
    </row>
    <row r="180" spans="1:13" s="3" customFormat="1" ht="63.75" customHeight="1" outlineLevel="1">
      <c r="A180" s="83" t="s">
        <v>414</v>
      </c>
      <c r="B180" s="83">
        <v>91926</v>
      </c>
      <c r="C180" s="83" t="s">
        <v>13</v>
      </c>
      <c r="D180" s="84" t="s">
        <v>69</v>
      </c>
      <c r="E180" s="83" t="s">
        <v>77</v>
      </c>
      <c r="F180" s="83">
        <v>1500</v>
      </c>
      <c r="G180" s="85">
        <v>2.63</v>
      </c>
      <c r="H180" s="85">
        <f t="shared" si="47"/>
        <v>3.1649419999999999</v>
      </c>
      <c r="I180" s="86">
        <f t="shared" si="48"/>
        <v>4747.4129999999996</v>
      </c>
      <c r="J180" s="113"/>
      <c r="K180" s="113">
        <f t="shared" si="36"/>
        <v>0</v>
      </c>
      <c r="L180" s="114">
        <f t="shared" si="37"/>
        <v>1</v>
      </c>
      <c r="M180" s="115">
        <f t="shared" si="38"/>
        <v>0</v>
      </c>
    </row>
    <row r="181" spans="1:13" s="3" customFormat="1" ht="23.25" customHeight="1" outlineLevel="1">
      <c r="A181" s="28" t="s">
        <v>49</v>
      </c>
      <c r="B181" s="142" t="s">
        <v>285</v>
      </c>
      <c r="C181" s="142"/>
      <c r="D181" s="142"/>
      <c r="E181" s="49"/>
      <c r="F181" s="81"/>
      <c r="G181" s="52"/>
      <c r="H181" s="82">
        <f>SUM(I182:I187)</f>
        <v>1374.968738</v>
      </c>
      <c r="I181" s="80"/>
      <c r="J181" s="116"/>
      <c r="K181" s="116"/>
      <c r="L181" s="117"/>
      <c r="M181" s="118"/>
    </row>
    <row r="182" spans="1:13" s="3" customFormat="1" ht="90" outlineLevel="1">
      <c r="A182" s="83" t="s">
        <v>38</v>
      </c>
      <c r="B182" s="83" t="s">
        <v>472</v>
      </c>
      <c r="C182" s="83" t="s">
        <v>13</v>
      </c>
      <c r="D182" s="84" t="s">
        <v>473</v>
      </c>
      <c r="E182" s="83" t="s">
        <v>8</v>
      </c>
      <c r="F182" s="83">
        <v>1</v>
      </c>
      <c r="G182" s="85">
        <v>382.14</v>
      </c>
      <c r="H182" s="85">
        <f t="shared" si="47"/>
        <v>459.867276</v>
      </c>
      <c r="I182" s="86">
        <f t="shared" si="48"/>
        <v>459.867276</v>
      </c>
      <c r="J182" s="113"/>
      <c r="K182" s="113">
        <f t="shared" si="36"/>
        <v>0</v>
      </c>
      <c r="L182" s="114">
        <f t="shared" si="37"/>
        <v>1</v>
      </c>
      <c r="M182" s="115">
        <f t="shared" si="38"/>
        <v>0</v>
      </c>
    </row>
    <row r="183" spans="1:13" s="3" customFormat="1" ht="45" outlineLevel="1">
      <c r="A183" s="83" t="s">
        <v>270</v>
      </c>
      <c r="B183" s="83" t="s">
        <v>114</v>
      </c>
      <c r="C183" s="83" t="s">
        <v>13</v>
      </c>
      <c r="D183" s="84" t="s">
        <v>477</v>
      </c>
      <c r="E183" s="83" t="s">
        <v>8</v>
      </c>
      <c r="F183" s="83">
        <v>1</v>
      </c>
      <c r="G183" s="85">
        <v>117.93</v>
      </c>
      <c r="H183" s="85">
        <f t="shared" si="47"/>
        <v>141.91696200000001</v>
      </c>
      <c r="I183" s="86">
        <f t="shared" si="48"/>
        <v>141.91696200000001</v>
      </c>
      <c r="J183" s="113"/>
      <c r="K183" s="113">
        <f t="shared" si="36"/>
        <v>0</v>
      </c>
      <c r="L183" s="114">
        <f t="shared" si="37"/>
        <v>1</v>
      </c>
      <c r="M183" s="115">
        <f t="shared" si="38"/>
        <v>0</v>
      </c>
    </row>
    <row r="184" spans="1:13" s="3" customFormat="1" ht="49.5" customHeight="1" outlineLevel="1">
      <c r="A184" s="83"/>
      <c r="B184" s="83" t="s">
        <v>474</v>
      </c>
      <c r="C184" s="83"/>
      <c r="D184" s="84" t="s">
        <v>475</v>
      </c>
      <c r="E184" s="83"/>
      <c r="F184" s="83">
        <v>1</v>
      </c>
      <c r="G184" s="85">
        <v>13.73</v>
      </c>
      <c r="H184" s="85">
        <f t="shared" si="47"/>
        <v>16.522682</v>
      </c>
      <c r="I184" s="86">
        <f t="shared" si="48"/>
        <v>16.522682</v>
      </c>
      <c r="J184" s="113"/>
      <c r="K184" s="113">
        <f t="shared" si="36"/>
        <v>0</v>
      </c>
      <c r="L184" s="114">
        <f t="shared" si="37"/>
        <v>1</v>
      </c>
      <c r="M184" s="115">
        <f t="shared" si="38"/>
        <v>0</v>
      </c>
    </row>
    <row r="185" spans="1:13" s="3" customFormat="1" ht="45" outlineLevel="1">
      <c r="A185" s="83"/>
      <c r="B185" s="83" t="s">
        <v>478</v>
      </c>
      <c r="C185" s="83"/>
      <c r="D185" s="84" t="s">
        <v>476</v>
      </c>
      <c r="E185" s="83"/>
      <c r="F185" s="83">
        <v>5</v>
      </c>
      <c r="G185" s="85">
        <v>60.27</v>
      </c>
      <c r="H185" s="85">
        <f t="shared" si="47"/>
        <v>72.528918000000004</v>
      </c>
      <c r="I185" s="86">
        <f t="shared" si="48"/>
        <v>362.64458999999999</v>
      </c>
      <c r="J185" s="113"/>
      <c r="K185" s="113">
        <f t="shared" si="36"/>
        <v>0</v>
      </c>
      <c r="L185" s="114">
        <f t="shared" si="37"/>
        <v>1</v>
      </c>
      <c r="M185" s="115">
        <f t="shared" si="38"/>
        <v>0</v>
      </c>
    </row>
    <row r="186" spans="1:13" s="3" customFormat="1" ht="51" customHeight="1" outlineLevel="1">
      <c r="A186" s="83" t="s">
        <v>271</v>
      </c>
      <c r="B186" s="83">
        <v>34641</v>
      </c>
      <c r="C186" s="83" t="s">
        <v>13</v>
      </c>
      <c r="D186" s="84" t="s">
        <v>451</v>
      </c>
      <c r="E186" s="83" t="s">
        <v>8</v>
      </c>
      <c r="F186" s="83">
        <v>3</v>
      </c>
      <c r="G186" s="85">
        <v>41.28</v>
      </c>
      <c r="H186" s="85">
        <f>G186*1.2034</f>
        <v>49.676352000000001</v>
      </c>
      <c r="I186" s="86">
        <f>H186*F186</f>
        <v>149.029056</v>
      </c>
      <c r="J186" s="113"/>
      <c r="K186" s="113">
        <f t="shared" si="36"/>
        <v>0</v>
      </c>
      <c r="L186" s="114">
        <f t="shared" si="37"/>
        <v>1</v>
      </c>
      <c r="M186" s="115">
        <f t="shared" si="38"/>
        <v>0</v>
      </c>
    </row>
    <row r="187" spans="1:13" s="3" customFormat="1" ht="36.75" customHeight="1" outlineLevel="1">
      <c r="A187" s="83" t="s">
        <v>415</v>
      </c>
      <c r="B187" s="83">
        <v>83484</v>
      </c>
      <c r="C187" s="83" t="s">
        <v>13</v>
      </c>
      <c r="D187" s="84" t="s">
        <v>480</v>
      </c>
      <c r="E187" s="83" t="s">
        <v>8</v>
      </c>
      <c r="F187" s="83">
        <v>3</v>
      </c>
      <c r="G187" s="85">
        <v>67.86</v>
      </c>
      <c r="H187" s="85">
        <f>G187*1.2034</f>
        <v>81.662723999999997</v>
      </c>
      <c r="I187" s="86">
        <f>H187*F187</f>
        <v>244.98817199999999</v>
      </c>
      <c r="J187" s="113"/>
      <c r="K187" s="113">
        <f t="shared" si="36"/>
        <v>0</v>
      </c>
      <c r="L187" s="114">
        <f t="shared" si="37"/>
        <v>1</v>
      </c>
      <c r="M187" s="115">
        <f t="shared" si="38"/>
        <v>0</v>
      </c>
    </row>
    <row r="188" spans="1:13" ht="21" customHeight="1" outlineLevel="1">
      <c r="A188" s="28">
        <v>7</v>
      </c>
      <c r="B188" s="142" t="s">
        <v>258</v>
      </c>
      <c r="C188" s="142"/>
      <c r="D188" s="142"/>
      <c r="E188" s="49"/>
      <c r="F188" s="51"/>
      <c r="G188" s="52"/>
      <c r="H188" s="32">
        <f>SUM(I190:I200)</f>
        <v>72933.805299519983</v>
      </c>
      <c r="I188" s="54"/>
      <c r="J188" s="116"/>
      <c r="K188" s="116"/>
      <c r="L188" s="117"/>
      <c r="M188" s="118"/>
    </row>
    <row r="189" spans="1:13" ht="19.5" customHeight="1" outlineLevel="1">
      <c r="A189" s="28" t="s">
        <v>25</v>
      </c>
      <c r="B189" s="69"/>
      <c r="C189" s="69"/>
      <c r="D189" s="69" t="s">
        <v>272</v>
      </c>
      <c r="E189" s="49"/>
      <c r="F189" s="51"/>
      <c r="G189" s="52"/>
      <c r="H189" s="32">
        <f>SUM(I190:I192)</f>
        <v>789.17768599999999</v>
      </c>
      <c r="I189" s="54"/>
      <c r="J189" s="116"/>
      <c r="K189" s="116"/>
      <c r="L189" s="117"/>
      <c r="M189" s="118"/>
    </row>
    <row r="190" spans="1:13" ht="66" customHeight="1" outlineLevel="1">
      <c r="A190" s="90" t="s">
        <v>416</v>
      </c>
      <c r="B190" s="90" t="s">
        <v>468</v>
      </c>
      <c r="C190" s="90" t="s">
        <v>13</v>
      </c>
      <c r="D190" s="91" t="s">
        <v>467</v>
      </c>
      <c r="E190" s="92" t="s">
        <v>90</v>
      </c>
      <c r="F190" s="93">
        <v>545</v>
      </c>
      <c r="G190" s="94">
        <v>0.14000000000000001</v>
      </c>
      <c r="H190" s="95">
        <f t="shared" ref="H190" si="49">G190*1.2034</f>
        <v>0.16847600000000001</v>
      </c>
      <c r="I190" s="96">
        <f>H190*F190</f>
        <v>91.819420000000008</v>
      </c>
      <c r="J190" s="113"/>
      <c r="K190" s="113">
        <f t="shared" si="36"/>
        <v>0</v>
      </c>
      <c r="L190" s="114">
        <f t="shared" si="37"/>
        <v>1</v>
      </c>
      <c r="M190" s="115">
        <f t="shared" si="38"/>
        <v>0</v>
      </c>
    </row>
    <row r="191" spans="1:13" ht="53.25" customHeight="1" outlineLevel="1">
      <c r="A191" s="90" t="s">
        <v>417</v>
      </c>
      <c r="B191" s="90">
        <v>79480</v>
      </c>
      <c r="C191" s="90" t="s">
        <v>13</v>
      </c>
      <c r="D191" s="91" t="s">
        <v>154</v>
      </c>
      <c r="E191" s="92" t="s">
        <v>87</v>
      </c>
      <c r="F191" s="93">
        <v>101</v>
      </c>
      <c r="G191" s="94">
        <v>1.97</v>
      </c>
      <c r="H191" s="95">
        <f>G191*1.2034</f>
        <v>2.370698</v>
      </c>
      <c r="I191" s="96">
        <f>H191*F191</f>
        <v>239.44049799999999</v>
      </c>
      <c r="J191" s="113"/>
      <c r="K191" s="113">
        <f t="shared" si="36"/>
        <v>0</v>
      </c>
      <c r="L191" s="114">
        <f t="shared" si="37"/>
        <v>1</v>
      </c>
      <c r="M191" s="115">
        <f t="shared" si="38"/>
        <v>0</v>
      </c>
    </row>
    <row r="192" spans="1:13" ht="46.5" customHeight="1" outlineLevel="1">
      <c r="A192" s="90" t="s">
        <v>418</v>
      </c>
      <c r="B192" s="90">
        <v>95301</v>
      </c>
      <c r="C192" s="90" t="s">
        <v>13</v>
      </c>
      <c r="D192" s="91" t="s">
        <v>86</v>
      </c>
      <c r="E192" s="92" t="s">
        <v>78</v>
      </c>
      <c r="F192" s="93">
        <v>126</v>
      </c>
      <c r="G192" s="94">
        <v>3.02</v>
      </c>
      <c r="H192" s="95">
        <f>G192*1.2034</f>
        <v>3.6342680000000001</v>
      </c>
      <c r="I192" s="96">
        <f>H192*F192</f>
        <v>457.91776800000002</v>
      </c>
      <c r="J192" s="113"/>
      <c r="K192" s="113">
        <f t="shared" si="36"/>
        <v>0</v>
      </c>
      <c r="L192" s="114">
        <f t="shared" si="37"/>
        <v>1</v>
      </c>
      <c r="M192" s="115">
        <f t="shared" si="38"/>
        <v>0</v>
      </c>
    </row>
    <row r="193" spans="1:13" ht="22.5" customHeight="1" outlineLevel="1">
      <c r="A193" s="28" t="s">
        <v>26</v>
      </c>
      <c r="B193" s="69"/>
      <c r="C193" s="69"/>
      <c r="D193" s="69" t="s">
        <v>275</v>
      </c>
      <c r="E193" s="49"/>
      <c r="F193" s="51"/>
      <c r="G193" s="52"/>
      <c r="H193" s="32">
        <f>SUM(I194:I195)</f>
        <v>12337.136460000002</v>
      </c>
      <c r="I193" s="54"/>
      <c r="J193" s="116"/>
      <c r="K193" s="116"/>
      <c r="L193" s="117"/>
      <c r="M193" s="118"/>
    </row>
    <row r="194" spans="1:13" ht="57" customHeight="1" outlineLevel="1">
      <c r="A194" s="90" t="s">
        <v>419</v>
      </c>
      <c r="B194" s="90">
        <v>94265</v>
      </c>
      <c r="C194" s="90" t="s">
        <v>13</v>
      </c>
      <c r="D194" s="91" t="s">
        <v>142</v>
      </c>
      <c r="E194" s="92" t="s">
        <v>77</v>
      </c>
      <c r="F194" s="93">
        <v>110</v>
      </c>
      <c r="G194" s="94">
        <v>33.49</v>
      </c>
      <c r="H194" s="94">
        <f>G194*1.2034</f>
        <v>40.301866000000004</v>
      </c>
      <c r="I194" s="97">
        <f>H194*F194</f>
        <v>4433.2052600000006</v>
      </c>
      <c r="J194" s="113"/>
      <c r="K194" s="113">
        <f t="shared" si="36"/>
        <v>0</v>
      </c>
      <c r="L194" s="114">
        <f t="shared" si="37"/>
        <v>1</v>
      </c>
      <c r="M194" s="115">
        <f t="shared" si="38"/>
        <v>0</v>
      </c>
    </row>
    <row r="195" spans="1:13" ht="41.25" customHeight="1" outlineLevel="1">
      <c r="A195" s="90" t="s">
        <v>420</v>
      </c>
      <c r="B195" s="90">
        <v>94271</v>
      </c>
      <c r="C195" s="90" t="s">
        <v>13</v>
      </c>
      <c r="D195" s="91" t="s">
        <v>153</v>
      </c>
      <c r="E195" s="92" t="s">
        <v>77</v>
      </c>
      <c r="F195" s="93">
        <v>100</v>
      </c>
      <c r="G195" s="94">
        <v>65.680000000000007</v>
      </c>
      <c r="H195" s="94">
        <f>G195*1.2034</f>
        <v>79.03931200000001</v>
      </c>
      <c r="I195" s="97">
        <f>H195*F195</f>
        <v>7903.9312000000009</v>
      </c>
      <c r="J195" s="113"/>
      <c r="K195" s="113">
        <f t="shared" si="36"/>
        <v>0</v>
      </c>
      <c r="L195" s="114">
        <f t="shared" si="37"/>
        <v>1</v>
      </c>
      <c r="M195" s="115">
        <f t="shared" si="38"/>
        <v>0</v>
      </c>
    </row>
    <row r="196" spans="1:13" ht="21.75" customHeight="1" outlineLevel="1">
      <c r="A196" s="28" t="s">
        <v>27</v>
      </c>
      <c r="B196" s="69"/>
      <c r="C196" s="69"/>
      <c r="D196" s="69" t="s">
        <v>273</v>
      </c>
      <c r="E196" s="49"/>
      <c r="F196" s="51"/>
      <c r="G196" s="52"/>
      <c r="H196" s="32">
        <f>SUM(I197:I200)</f>
        <v>59807.491153519994</v>
      </c>
      <c r="I196" s="54"/>
      <c r="J196" s="116"/>
      <c r="K196" s="116"/>
      <c r="L196" s="117"/>
      <c r="M196" s="118"/>
    </row>
    <row r="197" spans="1:13" ht="69" customHeight="1" outlineLevel="1">
      <c r="A197" s="90" t="s">
        <v>421</v>
      </c>
      <c r="B197" s="90">
        <v>73711</v>
      </c>
      <c r="C197" s="90" t="s">
        <v>13</v>
      </c>
      <c r="D197" s="91" t="s">
        <v>88</v>
      </c>
      <c r="E197" s="92" t="s">
        <v>78</v>
      </c>
      <c r="F197" s="93">
        <v>25</v>
      </c>
      <c r="G197" s="94">
        <v>97.25</v>
      </c>
      <c r="H197" s="95">
        <f>G197*1.2034</f>
        <v>117.03065000000001</v>
      </c>
      <c r="I197" s="96">
        <f>H197*F197</f>
        <v>2925.7662500000001</v>
      </c>
      <c r="J197" s="113"/>
      <c r="K197" s="113">
        <f t="shared" si="36"/>
        <v>0</v>
      </c>
      <c r="L197" s="114">
        <f t="shared" si="37"/>
        <v>1</v>
      </c>
      <c r="M197" s="115">
        <f t="shared" si="38"/>
        <v>0</v>
      </c>
    </row>
    <row r="198" spans="1:13" ht="61.5" customHeight="1" outlineLevel="1">
      <c r="A198" s="90" t="s">
        <v>422</v>
      </c>
      <c r="B198" s="90">
        <v>94999</v>
      </c>
      <c r="C198" s="90" t="s">
        <v>13</v>
      </c>
      <c r="D198" s="91" t="s">
        <v>89</v>
      </c>
      <c r="E198" s="92" t="s">
        <v>14</v>
      </c>
      <c r="F198" s="93">
        <v>503</v>
      </c>
      <c r="G198" s="94">
        <v>80.069999999999993</v>
      </c>
      <c r="H198" s="95">
        <f>G198*1.2034</f>
        <v>96.356237999999991</v>
      </c>
      <c r="I198" s="96">
        <f>H198*F198</f>
        <v>48467.187713999992</v>
      </c>
      <c r="J198" s="113"/>
      <c r="K198" s="113">
        <f t="shared" si="36"/>
        <v>0</v>
      </c>
      <c r="L198" s="114">
        <f t="shared" si="37"/>
        <v>1</v>
      </c>
      <c r="M198" s="115">
        <f t="shared" si="38"/>
        <v>0</v>
      </c>
    </row>
    <row r="199" spans="1:13" ht="61.5" customHeight="1" outlineLevel="1">
      <c r="A199" s="90" t="s">
        <v>423</v>
      </c>
      <c r="B199" s="90">
        <v>92874</v>
      </c>
      <c r="C199" s="90" t="s">
        <v>13</v>
      </c>
      <c r="D199" s="91" t="s">
        <v>171</v>
      </c>
      <c r="E199" s="92" t="s">
        <v>130</v>
      </c>
      <c r="F199" s="93">
        <v>60.36</v>
      </c>
      <c r="G199" s="94">
        <v>34.729999999999997</v>
      </c>
      <c r="H199" s="95">
        <f>G199*1.2034</f>
        <v>41.794081999999996</v>
      </c>
      <c r="I199" s="96">
        <f>H199*F199</f>
        <v>2522.6907895199997</v>
      </c>
      <c r="J199" s="113"/>
      <c r="K199" s="113">
        <f t="shared" ref="K199:K213" si="50">(J199*$K$5)+J199</f>
        <v>0</v>
      </c>
      <c r="L199" s="114">
        <f t="shared" ref="L199:L213" si="51">100%-(K199/H199)</f>
        <v>1</v>
      </c>
      <c r="M199" s="115">
        <f t="shared" ref="M199:M213" si="52">K199*F199</f>
        <v>0</v>
      </c>
    </row>
    <row r="200" spans="1:13" ht="61.5" customHeight="1" outlineLevel="1">
      <c r="A200" s="90" t="s">
        <v>463</v>
      </c>
      <c r="B200" s="90">
        <v>95276</v>
      </c>
      <c r="C200" s="90" t="s">
        <v>13</v>
      </c>
      <c r="D200" s="91" t="s">
        <v>462</v>
      </c>
      <c r="E200" s="92" t="s">
        <v>82</v>
      </c>
      <c r="F200" s="93">
        <v>2400</v>
      </c>
      <c r="G200" s="94">
        <v>2.04</v>
      </c>
      <c r="H200" s="95">
        <f>G200*1.2034</f>
        <v>2.454936</v>
      </c>
      <c r="I200" s="96">
        <f>H200*F200</f>
        <v>5891.8464000000004</v>
      </c>
      <c r="J200" s="113"/>
      <c r="K200" s="113">
        <f t="shared" si="50"/>
        <v>0</v>
      </c>
      <c r="L200" s="114">
        <f t="shared" si="51"/>
        <v>1</v>
      </c>
      <c r="M200" s="115">
        <f t="shared" si="52"/>
        <v>0</v>
      </c>
    </row>
    <row r="201" spans="1:13" s="3" customFormat="1" ht="21" customHeight="1" outlineLevel="1">
      <c r="A201" s="28">
        <v>8</v>
      </c>
      <c r="B201" s="142" t="s">
        <v>256</v>
      </c>
      <c r="C201" s="142"/>
      <c r="D201" s="142"/>
      <c r="E201" s="49"/>
      <c r="F201" s="81"/>
      <c r="G201" s="52"/>
      <c r="H201" s="82">
        <f>SUM(I202:I210)</f>
        <v>14480.887730280001</v>
      </c>
      <c r="I201" s="80"/>
      <c r="J201" s="116"/>
      <c r="K201" s="116"/>
      <c r="L201" s="117"/>
      <c r="M201" s="118"/>
    </row>
    <row r="202" spans="1:13" s="3" customFormat="1" ht="45" outlineLevel="1">
      <c r="A202" s="98" t="s">
        <v>60</v>
      </c>
      <c r="B202" s="98" t="s">
        <v>123</v>
      </c>
      <c r="C202" s="99" t="s">
        <v>13</v>
      </c>
      <c r="D202" s="100" t="s">
        <v>129</v>
      </c>
      <c r="E202" s="98" t="s">
        <v>23</v>
      </c>
      <c r="F202" s="101">
        <v>12</v>
      </c>
      <c r="G202" s="102">
        <v>58.39</v>
      </c>
      <c r="H202" s="103">
        <f t="shared" ref="H202:H209" si="53">G202*F202</f>
        <v>700.68000000000006</v>
      </c>
      <c r="I202" s="104">
        <f t="shared" ref="I202:I209" si="54">H202*1.2034</f>
        <v>843.1983120000001</v>
      </c>
      <c r="J202" s="113"/>
      <c r="K202" s="113">
        <f t="shared" si="50"/>
        <v>0</v>
      </c>
      <c r="L202" s="114">
        <f t="shared" si="51"/>
        <v>1</v>
      </c>
      <c r="M202" s="115">
        <f t="shared" si="52"/>
        <v>0</v>
      </c>
    </row>
    <row r="203" spans="1:13" s="3" customFormat="1" ht="90" outlineLevel="1">
      <c r="A203" s="98" t="s">
        <v>28</v>
      </c>
      <c r="B203" s="98">
        <v>92780</v>
      </c>
      <c r="C203" s="99" t="s">
        <v>13</v>
      </c>
      <c r="D203" s="100" t="s">
        <v>124</v>
      </c>
      <c r="E203" s="98" t="s">
        <v>18</v>
      </c>
      <c r="F203" s="101">
        <v>99.84</v>
      </c>
      <c r="G203" s="102">
        <v>5.95</v>
      </c>
      <c r="H203" s="103">
        <f t="shared" si="53"/>
        <v>594.048</v>
      </c>
      <c r="I203" s="104">
        <f t="shared" si="54"/>
        <v>714.87736319999999</v>
      </c>
      <c r="J203" s="113"/>
      <c r="K203" s="113">
        <f t="shared" si="50"/>
        <v>0</v>
      </c>
      <c r="L203" s="114">
        <f t="shared" si="51"/>
        <v>1</v>
      </c>
      <c r="M203" s="115">
        <f t="shared" si="52"/>
        <v>0</v>
      </c>
    </row>
    <row r="204" spans="1:13" s="3" customFormat="1" ht="90" outlineLevel="1">
      <c r="A204" s="98" t="s">
        <v>75</v>
      </c>
      <c r="B204" s="98">
        <v>92775</v>
      </c>
      <c r="C204" s="99" t="s">
        <v>13</v>
      </c>
      <c r="D204" s="100" t="s">
        <v>128</v>
      </c>
      <c r="E204" s="98" t="s">
        <v>18</v>
      </c>
      <c r="F204" s="101">
        <v>77</v>
      </c>
      <c r="G204" s="102">
        <v>16.39</v>
      </c>
      <c r="H204" s="103">
        <f t="shared" si="53"/>
        <v>1262.03</v>
      </c>
      <c r="I204" s="104">
        <f t="shared" si="54"/>
        <v>1518.7269020000001</v>
      </c>
      <c r="J204" s="113"/>
      <c r="K204" s="113">
        <f t="shared" si="50"/>
        <v>0</v>
      </c>
      <c r="L204" s="114">
        <f t="shared" si="51"/>
        <v>1</v>
      </c>
      <c r="M204" s="115">
        <f t="shared" si="52"/>
        <v>0</v>
      </c>
    </row>
    <row r="205" spans="1:13" s="3" customFormat="1" ht="95.25" customHeight="1" outlineLevel="1">
      <c r="A205" s="98" t="s">
        <v>106</v>
      </c>
      <c r="B205" s="98">
        <v>5651</v>
      </c>
      <c r="C205" s="99" t="s">
        <v>13</v>
      </c>
      <c r="D205" s="100" t="s">
        <v>306</v>
      </c>
      <c r="E205" s="98" t="s">
        <v>126</v>
      </c>
      <c r="F205" s="101">
        <v>25.4</v>
      </c>
      <c r="G205" s="105">
        <v>39.159999999999997</v>
      </c>
      <c r="H205" s="103">
        <f>G205*F205</f>
        <v>994.66399999999987</v>
      </c>
      <c r="I205" s="104">
        <f>H205*1.2034</f>
        <v>1196.9786575999999</v>
      </c>
      <c r="J205" s="113"/>
      <c r="K205" s="113">
        <f t="shared" si="50"/>
        <v>0</v>
      </c>
      <c r="L205" s="114">
        <f t="shared" si="51"/>
        <v>1</v>
      </c>
      <c r="M205" s="115">
        <f t="shared" si="52"/>
        <v>0</v>
      </c>
    </row>
    <row r="206" spans="1:13" s="3" customFormat="1" ht="90" outlineLevel="1">
      <c r="A206" s="98" t="s">
        <v>251</v>
      </c>
      <c r="B206" s="98">
        <v>89454</v>
      </c>
      <c r="C206" s="99" t="s">
        <v>13</v>
      </c>
      <c r="D206" s="100" t="s">
        <v>127</v>
      </c>
      <c r="E206" s="98" t="s">
        <v>126</v>
      </c>
      <c r="F206" s="101">
        <v>23.26</v>
      </c>
      <c r="G206" s="105">
        <v>52.27</v>
      </c>
      <c r="H206" s="103">
        <f t="shared" si="53"/>
        <v>1215.8002000000001</v>
      </c>
      <c r="I206" s="104">
        <f t="shared" si="54"/>
        <v>1463.0939606800002</v>
      </c>
      <c r="J206" s="113"/>
      <c r="K206" s="113">
        <f t="shared" si="50"/>
        <v>0</v>
      </c>
      <c r="L206" s="114">
        <f t="shared" si="51"/>
        <v>1</v>
      </c>
      <c r="M206" s="115">
        <f t="shared" si="52"/>
        <v>0</v>
      </c>
    </row>
    <row r="207" spans="1:13" s="3" customFormat="1" ht="75" outlineLevel="1">
      <c r="A207" s="98" t="s">
        <v>252</v>
      </c>
      <c r="B207" s="98" t="s">
        <v>447</v>
      </c>
      <c r="C207" s="99" t="s">
        <v>13</v>
      </c>
      <c r="D207" s="100" t="s">
        <v>289</v>
      </c>
      <c r="E207" s="98" t="s">
        <v>74</v>
      </c>
      <c r="F207" s="101">
        <v>39</v>
      </c>
      <c r="G207" s="105">
        <v>83.02</v>
      </c>
      <c r="H207" s="103">
        <f t="shared" si="53"/>
        <v>3237.7799999999997</v>
      </c>
      <c r="I207" s="104">
        <f t="shared" si="54"/>
        <v>3896.3444519999998</v>
      </c>
      <c r="J207" s="113"/>
      <c r="K207" s="113">
        <f t="shared" si="50"/>
        <v>0</v>
      </c>
      <c r="L207" s="114">
        <f t="shared" si="51"/>
        <v>1</v>
      </c>
      <c r="M207" s="115">
        <f t="shared" si="52"/>
        <v>0</v>
      </c>
    </row>
    <row r="208" spans="1:13" s="3" customFormat="1" ht="63.75" customHeight="1" outlineLevel="1">
      <c r="A208" s="98" t="s">
        <v>253</v>
      </c>
      <c r="B208" s="98">
        <v>94963</v>
      </c>
      <c r="C208" s="99" t="s">
        <v>13</v>
      </c>
      <c r="D208" s="100" t="s">
        <v>131</v>
      </c>
      <c r="E208" s="98" t="s">
        <v>78</v>
      </c>
      <c r="F208" s="106">
        <v>1.3</v>
      </c>
      <c r="G208" s="105">
        <v>294.37</v>
      </c>
      <c r="H208" s="103">
        <f t="shared" si="53"/>
        <v>382.68100000000004</v>
      </c>
      <c r="I208" s="104">
        <f t="shared" si="54"/>
        <v>460.51831540000006</v>
      </c>
      <c r="J208" s="113"/>
      <c r="K208" s="113">
        <f t="shared" si="50"/>
        <v>0</v>
      </c>
      <c r="L208" s="114">
        <f t="shared" si="51"/>
        <v>1</v>
      </c>
      <c r="M208" s="115">
        <f t="shared" si="52"/>
        <v>0</v>
      </c>
    </row>
    <row r="209" spans="1:13" s="3" customFormat="1" ht="50.25" customHeight="1" outlineLevel="1">
      <c r="A209" s="98" t="s">
        <v>254</v>
      </c>
      <c r="B209" s="98" t="s">
        <v>133</v>
      </c>
      <c r="C209" s="99" t="s">
        <v>13</v>
      </c>
      <c r="D209" s="100" t="s">
        <v>132</v>
      </c>
      <c r="E209" s="98" t="s">
        <v>130</v>
      </c>
      <c r="F209" s="106">
        <v>1.3</v>
      </c>
      <c r="G209" s="105">
        <v>134.97</v>
      </c>
      <c r="H209" s="103">
        <f t="shared" si="53"/>
        <v>175.46100000000001</v>
      </c>
      <c r="I209" s="104">
        <f t="shared" si="54"/>
        <v>211.14976740000003</v>
      </c>
      <c r="J209" s="113"/>
      <c r="K209" s="113">
        <f t="shared" si="50"/>
        <v>0</v>
      </c>
      <c r="L209" s="114">
        <f t="shared" si="51"/>
        <v>1</v>
      </c>
      <c r="M209" s="115">
        <f t="shared" si="52"/>
        <v>0</v>
      </c>
    </row>
    <row r="210" spans="1:13" s="3" customFormat="1" ht="29.25" customHeight="1" outlineLevel="1">
      <c r="A210" s="98" t="s">
        <v>296</v>
      </c>
      <c r="B210" s="153" t="s">
        <v>469</v>
      </c>
      <c r="C210" s="154"/>
      <c r="D210" s="100" t="s">
        <v>298</v>
      </c>
      <c r="E210" s="98" t="s">
        <v>76</v>
      </c>
      <c r="F210" s="106">
        <v>6</v>
      </c>
      <c r="G210" s="105">
        <v>580</v>
      </c>
      <c r="H210" s="103">
        <f>G210*1.2</f>
        <v>696</v>
      </c>
      <c r="I210" s="104">
        <f>H210*F210</f>
        <v>4176</v>
      </c>
      <c r="J210" s="113"/>
      <c r="K210" s="113">
        <f t="shared" si="50"/>
        <v>0</v>
      </c>
      <c r="L210" s="114">
        <f t="shared" si="51"/>
        <v>1</v>
      </c>
      <c r="M210" s="115">
        <f t="shared" si="52"/>
        <v>0</v>
      </c>
    </row>
    <row r="211" spans="1:13" s="3" customFormat="1" ht="26.25" customHeight="1" outlineLevel="1">
      <c r="A211" s="28">
        <v>9</v>
      </c>
      <c r="B211" s="142" t="s">
        <v>107</v>
      </c>
      <c r="C211" s="142"/>
      <c r="D211" s="142"/>
      <c r="E211" s="49"/>
      <c r="F211" s="81"/>
      <c r="G211" s="52"/>
      <c r="H211" s="31">
        <f>SUM(I212:I213)</f>
        <v>3757.6646360000004</v>
      </c>
      <c r="I211" s="80"/>
      <c r="J211" s="116"/>
      <c r="K211" s="116"/>
      <c r="L211" s="117"/>
      <c r="M211" s="118"/>
    </row>
    <row r="212" spans="1:13" s="3" customFormat="1" ht="30" outlineLevel="1">
      <c r="A212" s="70" t="s">
        <v>39</v>
      </c>
      <c r="B212" s="70">
        <v>84665</v>
      </c>
      <c r="C212" s="70" t="s">
        <v>13</v>
      </c>
      <c r="D212" s="71" t="s">
        <v>122</v>
      </c>
      <c r="E212" s="72" t="s">
        <v>74</v>
      </c>
      <c r="F212" s="107">
        <v>42</v>
      </c>
      <c r="G212" s="74">
        <v>23.87</v>
      </c>
      <c r="H212" s="74">
        <f>G212*1.2034</f>
        <v>28.725158</v>
      </c>
      <c r="I212" s="76">
        <f>H212*F212</f>
        <v>1206.4566360000001</v>
      </c>
      <c r="J212" s="113"/>
      <c r="K212" s="113">
        <f t="shared" si="50"/>
        <v>0</v>
      </c>
      <c r="L212" s="114">
        <f t="shared" si="51"/>
        <v>1</v>
      </c>
      <c r="M212" s="115">
        <f t="shared" si="52"/>
        <v>0</v>
      </c>
    </row>
    <row r="213" spans="1:13" s="3" customFormat="1" ht="30" outlineLevel="1">
      <c r="A213" s="70" t="s">
        <v>73</v>
      </c>
      <c r="B213" s="70">
        <v>83693</v>
      </c>
      <c r="C213" s="70" t="s">
        <v>13</v>
      </c>
      <c r="D213" s="71" t="s">
        <v>290</v>
      </c>
      <c r="E213" s="72" t="s">
        <v>74</v>
      </c>
      <c r="F213" s="107">
        <v>500</v>
      </c>
      <c r="G213" s="74">
        <v>4.24</v>
      </c>
      <c r="H213" s="74">
        <f t="shared" ref="H213" si="55">G213*1.2034</f>
        <v>5.1024160000000007</v>
      </c>
      <c r="I213" s="76">
        <f t="shared" ref="I213" si="56">H213*F213</f>
        <v>2551.2080000000005</v>
      </c>
      <c r="J213" s="113"/>
      <c r="K213" s="113">
        <f t="shared" si="50"/>
        <v>0</v>
      </c>
      <c r="L213" s="114">
        <f t="shared" si="51"/>
        <v>1</v>
      </c>
      <c r="M213" s="115">
        <f t="shared" si="52"/>
        <v>0</v>
      </c>
    </row>
    <row r="214" spans="1:13" s="3" customFormat="1" ht="27.75" customHeight="1" outlineLevel="1">
      <c r="A214" s="155" t="s">
        <v>53</v>
      </c>
      <c r="B214" s="155"/>
      <c r="C214" s="155"/>
      <c r="D214" s="155"/>
      <c r="E214" s="155"/>
      <c r="F214" s="155"/>
      <c r="G214" s="155"/>
      <c r="H214" s="155"/>
      <c r="I214" s="80">
        <f>SUM(I6:I213)</f>
        <v>475203.28405638412</v>
      </c>
      <c r="J214" s="119"/>
      <c r="K214" s="120"/>
      <c r="L214" s="121"/>
      <c r="M214" s="122">
        <f>SUM(M6:M213)</f>
        <v>0</v>
      </c>
    </row>
    <row r="215" spans="1:13" ht="26.25" hidden="1" customHeight="1">
      <c r="A215" s="149" t="s">
        <v>297</v>
      </c>
      <c r="B215" s="149"/>
      <c r="C215" s="149"/>
      <c r="D215" s="149"/>
      <c r="E215" s="149"/>
      <c r="F215" s="149"/>
      <c r="G215" s="149"/>
      <c r="H215" s="149"/>
      <c r="I215" s="5">
        <v>450000</v>
      </c>
    </row>
    <row r="216" spans="1:13" ht="22.5" hidden="1" customHeight="1">
      <c r="A216" s="149" t="s">
        <v>433</v>
      </c>
      <c r="B216" s="149"/>
      <c r="C216" s="149"/>
      <c r="D216" s="149"/>
      <c r="E216" s="149"/>
      <c r="F216" s="149"/>
      <c r="G216" s="149"/>
      <c r="H216" s="149"/>
      <c r="I216" s="5">
        <f>I214-I215</f>
        <v>25203.284056384116</v>
      </c>
    </row>
    <row r="217" spans="1:13" ht="21" customHeight="1"/>
  </sheetData>
  <sheetProtection algorithmName="SHA-512" hashValue="CPzvHvRITtIova16lSBTN/ljUMOu9vIB4RcZj46XZBNLb5Y//yhoMRnov1eCf/qSsXDWixuuVIYt8Rp86vFbiQ==" saltValue="/1rRxN58+YM/qBS/EiYDKg==" spinCount="100000" sheet="1" objects="1" scenarios="1" selectLockedCells="1"/>
  <mergeCells count="31">
    <mergeCell ref="K3:M3"/>
    <mergeCell ref="J1:M1"/>
    <mergeCell ref="B210:C210"/>
    <mergeCell ref="B211:D211"/>
    <mergeCell ref="A214:H214"/>
    <mergeCell ref="B143:C143"/>
    <mergeCell ref="B144:C144"/>
    <mergeCell ref="B147:D147"/>
    <mergeCell ref="B161:C161"/>
    <mergeCell ref="B162:D162"/>
    <mergeCell ref="B163:D163"/>
    <mergeCell ref="B108:D108"/>
    <mergeCell ref="B139:C139"/>
    <mergeCell ref="B140:C140"/>
    <mergeCell ref="B141:C141"/>
    <mergeCell ref="B142:C142"/>
    <mergeCell ref="A215:H215"/>
    <mergeCell ref="A216:H216"/>
    <mergeCell ref="B172:D172"/>
    <mergeCell ref="B175:C175"/>
    <mergeCell ref="B176:C176"/>
    <mergeCell ref="B181:D181"/>
    <mergeCell ref="B188:D188"/>
    <mergeCell ref="B201:D201"/>
    <mergeCell ref="B102:D102"/>
    <mergeCell ref="D1:I1"/>
    <mergeCell ref="E2:F2"/>
    <mergeCell ref="E3:F3"/>
    <mergeCell ref="B5:D5"/>
    <mergeCell ref="B10:D10"/>
    <mergeCell ref="G2:I3"/>
  </mergeCells>
  <conditionalFormatting sqref="F4:H4 F5:G5 F143:F146 F209 F211">
    <cfRule type="cellIs" dxfId="13" priority="17" stopIfTrue="1" operator="equal">
      <formula>0</formula>
    </cfRule>
  </conditionalFormatting>
  <conditionalFormatting sqref="F201">
    <cfRule type="cellIs" dxfId="12" priority="16" stopIfTrue="1" operator="equal">
      <formula>0</formula>
    </cfRule>
  </conditionalFormatting>
  <conditionalFormatting sqref="F212 F201:F204 F206:F208">
    <cfRule type="cellIs" dxfId="11" priority="15" stopIfTrue="1" operator="equal">
      <formula>0</formula>
    </cfRule>
  </conditionalFormatting>
  <conditionalFormatting sqref="F163">
    <cfRule type="cellIs" dxfId="10" priority="14" stopIfTrue="1" operator="equal">
      <formula>0</formula>
    </cfRule>
  </conditionalFormatting>
  <conditionalFormatting sqref="F163">
    <cfRule type="cellIs" dxfId="9" priority="13" stopIfTrue="1" operator="equal">
      <formula>0</formula>
    </cfRule>
  </conditionalFormatting>
  <conditionalFormatting sqref="F172">
    <cfRule type="cellIs" dxfId="8" priority="12" stopIfTrue="1" operator="equal">
      <formula>0</formula>
    </cfRule>
  </conditionalFormatting>
  <conditionalFormatting sqref="F172">
    <cfRule type="cellIs" dxfId="7" priority="11" stopIfTrue="1" operator="equal">
      <formula>0</formula>
    </cfRule>
  </conditionalFormatting>
  <conditionalFormatting sqref="F181">
    <cfRule type="cellIs" dxfId="6" priority="9" stopIfTrue="1" operator="equal">
      <formula>0</formula>
    </cfRule>
  </conditionalFormatting>
  <conditionalFormatting sqref="F181">
    <cfRule type="cellIs" dxfId="5" priority="10" stopIfTrue="1" operator="equal">
      <formula>0</formula>
    </cfRule>
  </conditionalFormatting>
  <conditionalFormatting sqref="F213">
    <cfRule type="cellIs" dxfId="4" priority="8" stopIfTrue="1" operator="equal">
      <formula>0</formula>
    </cfRule>
  </conditionalFormatting>
  <conditionalFormatting sqref="F22:G22">
    <cfRule type="cellIs" dxfId="3" priority="7" stopIfTrue="1" operator="equal">
      <formula>0</formula>
    </cfRule>
  </conditionalFormatting>
  <conditionalFormatting sqref="F205">
    <cfRule type="cellIs" dxfId="2" priority="3" stopIfTrue="1" operator="equal">
      <formula>0</formula>
    </cfRule>
  </conditionalFormatting>
  <conditionalFormatting sqref="F210">
    <cfRule type="cellIs" dxfId="1" priority="2" stopIfTrue="1" operator="equal">
      <formula>0</formula>
    </cfRule>
  </conditionalFormatting>
  <conditionalFormatting sqref="J3">
    <cfRule type="cellIs" dxfId="0" priority="1" stopIfTrue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75" fitToHeight="15" orientation="portrait" r:id="rId1"/>
  <headerFooter alignWithMargins="0"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StaticMetafile" shapeId="51201" r:id="rId4">
          <objectPr defaultSize="0" autoPict="0" r:id="rId5">
            <anchor moveWithCells="1">
              <from>
                <xdr:col>0</xdr:col>
                <xdr:colOff>76200</xdr:colOff>
                <xdr:row>0</xdr:row>
                <xdr:rowOff>123825</xdr:rowOff>
              </from>
              <to>
                <xdr:col>3</xdr:col>
                <xdr:colOff>123825</xdr:colOff>
                <xdr:row>1</xdr:row>
                <xdr:rowOff>0</xdr:rowOff>
              </to>
            </anchor>
          </objectPr>
        </oleObject>
      </mc:Choice>
      <mc:Fallback>
        <oleObject progId="StaticMetafile" shapeId="5120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37" workbookViewId="0">
      <selection activeCell="G7" sqref="G7"/>
    </sheetView>
  </sheetViews>
  <sheetFormatPr defaultRowHeight="14.25"/>
  <cols>
    <col min="1" max="1" width="4.75" bestFit="1" customWidth="1"/>
    <col min="2" max="2" width="14.375" customWidth="1"/>
    <col min="3" max="6" width="11.125" bestFit="1" customWidth="1"/>
  </cols>
  <sheetData>
    <row r="1" spans="1:17" ht="15" customHeight="1">
      <c r="A1" s="161"/>
      <c r="B1" s="162"/>
      <c r="C1" s="162"/>
      <c r="D1" s="162"/>
      <c r="E1" s="178" t="s">
        <v>507</v>
      </c>
      <c r="F1" s="165" t="s">
        <v>488</v>
      </c>
      <c r="G1" s="165"/>
      <c r="H1" s="165"/>
      <c r="I1" s="165"/>
      <c r="J1" s="165"/>
      <c r="K1" s="166"/>
      <c r="L1" s="169" t="s">
        <v>488</v>
      </c>
      <c r="M1" s="165"/>
      <c r="N1" s="165"/>
      <c r="O1" s="165"/>
      <c r="P1" s="165"/>
      <c r="Q1" s="166"/>
    </row>
    <row r="2" spans="1:17" ht="91.5" customHeight="1">
      <c r="A2" s="163"/>
      <c r="B2" s="164"/>
      <c r="C2" s="164"/>
      <c r="D2" s="164"/>
      <c r="E2" s="179"/>
      <c r="F2" s="167"/>
      <c r="G2" s="167"/>
      <c r="H2" s="167"/>
      <c r="I2" s="167"/>
      <c r="J2" s="167"/>
      <c r="K2" s="168"/>
      <c r="L2" s="170"/>
      <c r="M2" s="167"/>
      <c r="N2" s="167"/>
      <c r="O2" s="167"/>
      <c r="P2" s="167"/>
      <c r="Q2" s="168"/>
    </row>
    <row r="3" spans="1:17" ht="15">
      <c r="A3" s="129" t="s">
        <v>1</v>
      </c>
      <c r="B3" s="130" t="s">
        <v>489</v>
      </c>
      <c r="C3" s="130" t="s">
        <v>490</v>
      </c>
      <c r="D3" s="130" t="s">
        <v>491</v>
      </c>
      <c r="E3" s="130"/>
      <c r="F3" s="123" t="s">
        <v>492</v>
      </c>
      <c r="G3" s="123" t="s">
        <v>493</v>
      </c>
      <c r="H3" s="123" t="s">
        <v>494</v>
      </c>
      <c r="I3" s="123" t="s">
        <v>495</v>
      </c>
      <c r="J3" s="123" t="s">
        <v>496</v>
      </c>
      <c r="K3" s="123" t="s">
        <v>497</v>
      </c>
      <c r="L3" s="123" t="s">
        <v>498</v>
      </c>
      <c r="M3" s="123" t="s">
        <v>499</v>
      </c>
      <c r="N3" s="123" t="s">
        <v>500</v>
      </c>
      <c r="O3" s="123" t="s">
        <v>501</v>
      </c>
      <c r="P3" s="123" t="s">
        <v>502</v>
      </c>
      <c r="Q3" s="123" t="s">
        <v>503</v>
      </c>
    </row>
    <row r="4" spans="1:17" ht="30">
      <c r="A4" s="173">
        <v>1</v>
      </c>
      <c r="B4" s="174" t="str">
        <f>'[1]CONJ ESPORTIVO'!B5:D5</f>
        <v>SERVIÇOS PRELIMINARES</v>
      </c>
      <c r="C4" s="131">
        <f>SUM('PLAN CONJ ESP'!K6:K9)</f>
        <v>0</v>
      </c>
      <c r="D4" s="131">
        <f>C4</f>
        <v>0</v>
      </c>
      <c r="E4" s="131">
        <f>SUM(F4:Q4)</f>
        <v>0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ht="15">
      <c r="A5" s="171">
        <v>2</v>
      </c>
      <c r="B5" s="175" t="str">
        <f>'[1]CONJ ESPORTIVO'!B10:D10</f>
        <v>VESTIÁRIOS</v>
      </c>
      <c r="C5" s="132">
        <f>SUM('PLAN CONJ ESP'!K11:K101)</f>
        <v>0</v>
      </c>
      <c r="D5" s="132"/>
      <c r="E5" s="131">
        <f t="shared" ref="E5:E40" si="0">SUM(F5:Q5)</f>
        <v>0</v>
      </c>
      <c r="F5" s="124"/>
      <c r="G5" s="124"/>
      <c r="H5" s="124"/>
      <c r="I5" s="124"/>
      <c r="J5" s="124"/>
      <c r="K5" s="125"/>
      <c r="L5" s="124"/>
      <c r="M5" s="124"/>
      <c r="N5" s="124"/>
      <c r="O5" s="124"/>
      <c r="P5" s="124"/>
      <c r="Q5" s="124"/>
    </row>
    <row r="6" spans="1:17" ht="15">
      <c r="A6" s="171" t="s">
        <v>9</v>
      </c>
      <c r="B6" s="176" t="str">
        <f>'[1]CONJ ESPORTIVO'!D11</f>
        <v>DEMOLIÇÕES</v>
      </c>
      <c r="C6" s="132"/>
      <c r="D6" s="132">
        <f>SUM('PLAN CONJ ESP'!K12:K14)</f>
        <v>0</v>
      </c>
      <c r="E6" s="131">
        <f t="shared" si="0"/>
        <v>0</v>
      </c>
      <c r="F6" s="124"/>
      <c r="G6" s="124"/>
      <c r="H6" s="124"/>
      <c r="I6" s="124"/>
      <c r="J6" s="124"/>
      <c r="K6" s="125"/>
      <c r="L6" s="124"/>
      <c r="M6" s="124"/>
      <c r="N6" s="124"/>
      <c r="O6" s="124"/>
      <c r="P6" s="124"/>
      <c r="Q6" s="124"/>
    </row>
    <row r="7" spans="1:17" ht="30">
      <c r="A7" s="171" t="s">
        <v>31</v>
      </c>
      <c r="B7" s="176" t="str">
        <f>'[1]CONJ ESPORTIVO'!D15</f>
        <v>FUNDAÇÃO E ESTRUTURA</v>
      </c>
      <c r="C7" s="132"/>
      <c r="D7" s="132">
        <f>SUM('PLAN CONJ ESP'!K16:K24)</f>
        <v>0</v>
      </c>
      <c r="E7" s="131">
        <f t="shared" si="0"/>
        <v>0</v>
      </c>
      <c r="F7" s="124"/>
      <c r="G7" s="124"/>
      <c r="H7" s="124"/>
      <c r="I7" s="124"/>
      <c r="J7" s="124"/>
      <c r="K7" s="125"/>
      <c r="L7" s="124"/>
      <c r="M7" s="124"/>
      <c r="N7" s="124"/>
      <c r="O7" s="124"/>
      <c r="P7" s="124"/>
      <c r="Q7" s="124"/>
    </row>
    <row r="8" spans="1:17" ht="15">
      <c r="A8" s="171" t="s">
        <v>61</v>
      </c>
      <c r="B8" s="176" t="str">
        <f>'[1]CONJ ESPORTIVO'!D25</f>
        <v xml:space="preserve">ALVENARIA </v>
      </c>
      <c r="C8" s="132"/>
      <c r="D8" s="132">
        <f>SUM('PLAN CONJ ESP'!K26:K28)</f>
        <v>0</v>
      </c>
      <c r="E8" s="131">
        <f t="shared" si="0"/>
        <v>0</v>
      </c>
      <c r="F8" s="124"/>
      <c r="G8" s="124"/>
      <c r="H8" s="124"/>
      <c r="I8" s="124"/>
      <c r="J8" s="124"/>
      <c r="K8" s="125"/>
      <c r="L8" s="124"/>
      <c r="M8" s="124"/>
      <c r="N8" s="124"/>
      <c r="O8" s="124"/>
      <c r="P8" s="124"/>
      <c r="Q8" s="124"/>
    </row>
    <row r="9" spans="1:17" ht="30">
      <c r="A9" s="171" t="s">
        <v>96</v>
      </c>
      <c r="B9" s="176" t="str">
        <f>'[1]CONJ ESPORTIVO'!D29</f>
        <v>REVESTIMENTE DE PAREDE</v>
      </c>
      <c r="C9" s="132"/>
      <c r="D9" s="132">
        <f>SUM('PLAN CONJ ESP'!K30)</f>
        <v>0</v>
      </c>
      <c r="E9" s="131">
        <f t="shared" si="0"/>
        <v>0</v>
      </c>
      <c r="F9" s="124"/>
      <c r="G9" s="124"/>
      <c r="H9" s="124"/>
      <c r="I9" s="124"/>
      <c r="J9" s="124"/>
      <c r="K9" s="125"/>
      <c r="L9" s="124"/>
      <c r="M9" s="124"/>
      <c r="N9" s="124"/>
      <c r="O9" s="124"/>
      <c r="P9" s="124"/>
      <c r="Q9" s="124"/>
    </row>
    <row r="10" spans="1:17" ht="30">
      <c r="A10" s="171" t="s">
        <v>97</v>
      </c>
      <c r="B10" s="176" t="str">
        <f>'[1]CONJ ESPORTIVO'!D31</f>
        <v xml:space="preserve">REVESTIMENTO DE PISO </v>
      </c>
      <c r="C10" s="132"/>
      <c r="D10" s="132">
        <f>SUM('PLAN CONJ ESP'!K32:K39)</f>
        <v>0</v>
      </c>
      <c r="E10" s="131">
        <f t="shared" si="0"/>
        <v>0</v>
      </c>
      <c r="F10" s="124"/>
      <c r="G10" s="124"/>
      <c r="H10" s="124"/>
      <c r="I10" s="124"/>
      <c r="J10" s="124"/>
      <c r="K10" s="125"/>
      <c r="L10" s="124"/>
      <c r="M10" s="124"/>
      <c r="N10" s="124"/>
      <c r="O10" s="124"/>
      <c r="P10" s="124"/>
      <c r="Q10" s="124"/>
    </row>
    <row r="11" spans="1:17" ht="30">
      <c r="A11" s="171" t="s">
        <v>328</v>
      </c>
      <c r="B11" s="176" t="str">
        <f>'[1]CONJ ESPORTIVO'!D40</f>
        <v>INSTALAÇÃO ESGOTO</v>
      </c>
      <c r="C11" s="132"/>
      <c r="D11" s="132">
        <f>SUM('PLAN CONJ ESP'!K41:K47)</f>
        <v>0</v>
      </c>
      <c r="E11" s="131">
        <f t="shared" si="0"/>
        <v>0</v>
      </c>
      <c r="F11" s="124"/>
      <c r="G11" s="124"/>
      <c r="H11" s="124"/>
      <c r="I11" s="124"/>
      <c r="J11" s="124"/>
      <c r="K11" s="125"/>
      <c r="L11" s="124"/>
      <c r="M11" s="124"/>
      <c r="N11" s="124"/>
      <c r="O11" s="124"/>
      <c r="P11" s="124"/>
      <c r="Q11" s="124"/>
    </row>
    <row r="12" spans="1:17" ht="24.75" customHeight="1">
      <c r="A12" s="171" t="s">
        <v>336</v>
      </c>
      <c r="B12" s="176" t="str">
        <f>'[1]CONJ ESPORTIVO'!D48</f>
        <v>FOSSA</v>
      </c>
      <c r="C12" s="132"/>
      <c r="D12" s="132">
        <f>SUM('PLAN CONJ ESP'!K49:K53)</f>
        <v>0</v>
      </c>
      <c r="E12" s="131">
        <f t="shared" si="0"/>
        <v>0</v>
      </c>
      <c r="F12" s="124"/>
      <c r="G12" s="124"/>
      <c r="H12" s="124"/>
      <c r="I12" s="124"/>
      <c r="J12" s="124"/>
      <c r="K12" s="125"/>
      <c r="L12" s="124"/>
      <c r="M12" s="124"/>
      <c r="N12" s="124"/>
      <c r="O12" s="124"/>
      <c r="P12" s="124"/>
      <c r="Q12" s="124"/>
    </row>
    <row r="13" spans="1:17" ht="30">
      <c r="A13" s="171" t="s">
        <v>342</v>
      </c>
      <c r="B13" s="176" t="str">
        <f>'[1]CONJ ESPORTIVO'!D54</f>
        <v xml:space="preserve">INSTALAÇÃO HIDRÁULICA </v>
      </c>
      <c r="C13" s="132"/>
      <c r="D13" s="132">
        <f>SUM('PLAN CONJ ESP'!K55:K58)</f>
        <v>0</v>
      </c>
      <c r="E13" s="131">
        <f t="shared" si="0"/>
        <v>0</v>
      </c>
      <c r="F13" s="124"/>
      <c r="G13" s="124"/>
      <c r="H13" s="124"/>
      <c r="I13" s="124"/>
      <c r="J13" s="124"/>
      <c r="K13" s="125"/>
      <c r="L13" s="124"/>
      <c r="M13" s="124"/>
      <c r="N13" s="124"/>
      <c r="O13" s="124"/>
      <c r="P13" s="124"/>
      <c r="Q13" s="124"/>
    </row>
    <row r="14" spans="1:17" ht="30">
      <c r="A14" s="171" t="s">
        <v>347</v>
      </c>
      <c r="B14" s="176" t="str">
        <f>'[1]CONJ ESPORTIVO'!D59</f>
        <v>LOUÇAS /METAIS E BANCADAS</v>
      </c>
      <c r="C14" s="132"/>
      <c r="D14" s="132">
        <f>SUM('PLAN CONJ ESP'!K60:K70)</f>
        <v>0</v>
      </c>
      <c r="E14" s="131">
        <f t="shared" si="0"/>
        <v>0</v>
      </c>
      <c r="F14" s="124"/>
      <c r="G14" s="124"/>
      <c r="H14" s="124"/>
      <c r="I14" s="124"/>
      <c r="J14" s="124"/>
      <c r="K14" s="125"/>
      <c r="L14" s="124"/>
      <c r="M14" s="124"/>
      <c r="N14" s="124"/>
      <c r="O14" s="124"/>
      <c r="P14" s="124"/>
      <c r="Q14" s="124"/>
    </row>
    <row r="15" spans="1:17" ht="30">
      <c r="A15" s="171" t="s">
        <v>359</v>
      </c>
      <c r="B15" s="176" t="str">
        <f>'[1]CONJ ESPORTIVO'!D71</f>
        <v>INSTALAÇÕES ELÉTRICAS</v>
      </c>
      <c r="C15" s="132"/>
      <c r="D15" s="132">
        <f>SUM('PLAN CONJ ESP'!K72:K84)</f>
        <v>0</v>
      </c>
      <c r="E15" s="131">
        <f t="shared" si="0"/>
        <v>0</v>
      </c>
      <c r="F15" s="124"/>
      <c r="G15" s="124"/>
      <c r="H15" s="124"/>
      <c r="I15" s="124"/>
      <c r="J15" s="124"/>
      <c r="K15" s="125"/>
      <c r="L15" s="124"/>
      <c r="M15" s="124"/>
      <c r="N15" s="124"/>
      <c r="O15" s="124"/>
      <c r="P15" s="124"/>
      <c r="Q15" s="124"/>
    </row>
    <row r="16" spans="1:17" ht="24.75" customHeight="1">
      <c r="A16" s="171" t="s">
        <v>373</v>
      </c>
      <c r="B16" s="176" t="str">
        <f>'[1]CONJ ESPORTIVO'!D85</f>
        <v xml:space="preserve">FORRO    </v>
      </c>
      <c r="C16" s="132"/>
      <c r="D16" s="132">
        <f>SUM('PLAN CONJ ESP'!K86:K87)</f>
        <v>0</v>
      </c>
      <c r="E16" s="131">
        <f t="shared" si="0"/>
        <v>0</v>
      </c>
      <c r="F16" s="124"/>
      <c r="G16" s="124"/>
      <c r="H16" s="124"/>
      <c r="I16" s="124"/>
      <c r="J16" s="124"/>
      <c r="K16" s="125"/>
      <c r="L16" s="124"/>
      <c r="M16" s="124"/>
      <c r="N16" s="124"/>
      <c r="O16" s="124"/>
      <c r="P16" s="124"/>
      <c r="Q16" s="124"/>
    </row>
    <row r="17" spans="1:17" ht="25.5" customHeight="1">
      <c r="A17" s="171" t="s">
        <v>376</v>
      </c>
      <c r="B17" s="176" t="str">
        <f>'[1]CONJ ESPORTIVO'!D88</f>
        <v>PINTURA</v>
      </c>
      <c r="C17" s="132"/>
      <c r="D17" s="132">
        <f>SUM('PLAN CONJ ESP'!K89:K91)</f>
        <v>0</v>
      </c>
      <c r="E17" s="131">
        <f t="shared" si="0"/>
        <v>0</v>
      </c>
      <c r="F17" s="124"/>
      <c r="G17" s="124"/>
      <c r="H17" s="124"/>
      <c r="I17" s="124"/>
      <c r="J17" s="124"/>
      <c r="K17" s="125"/>
      <c r="L17" s="124"/>
      <c r="M17" s="124"/>
      <c r="N17" s="124"/>
      <c r="O17" s="124"/>
      <c r="P17" s="124"/>
      <c r="Q17" s="124"/>
    </row>
    <row r="18" spans="1:17" ht="40.5" customHeight="1">
      <c r="A18" s="171" t="s">
        <v>380</v>
      </c>
      <c r="B18" s="176" t="str">
        <f>'[1]CONJ ESPORTIVO'!D92</f>
        <v>ESQUADRIAS</v>
      </c>
      <c r="C18" s="132"/>
      <c r="D18" s="132">
        <f>SUM('PLAN CONJ ESP'!K93:K99)</f>
        <v>0</v>
      </c>
      <c r="E18" s="131">
        <f t="shared" si="0"/>
        <v>0</v>
      </c>
      <c r="F18" s="124"/>
      <c r="G18" s="124"/>
      <c r="H18" s="124"/>
      <c r="I18" s="124"/>
      <c r="J18" s="124"/>
      <c r="K18" s="125"/>
      <c r="L18" s="124"/>
      <c r="M18" s="124"/>
      <c r="N18" s="124"/>
      <c r="O18" s="124"/>
      <c r="P18" s="124"/>
      <c r="Q18" s="124"/>
    </row>
    <row r="19" spans="1:17" ht="15">
      <c r="A19" s="171" t="s">
        <v>388</v>
      </c>
      <c r="B19" s="176" t="str">
        <f>'[1]CONJ ESPORTIVO'!D100</f>
        <v xml:space="preserve">LIMPEZA </v>
      </c>
      <c r="C19" s="132"/>
      <c r="D19" s="132">
        <f>SUM('PLAN CONJ ESP'!K101)</f>
        <v>0</v>
      </c>
      <c r="E19" s="131">
        <f t="shared" si="0"/>
        <v>0</v>
      </c>
      <c r="F19" s="124"/>
      <c r="G19" s="124"/>
      <c r="H19" s="124"/>
      <c r="I19" s="124"/>
      <c r="J19" s="124"/>
      <c r="K19" s="125"/>
      <c r="L19" s="124"/>
      <c r="M19" s="124"/>
      <c r="N19" s="124"/>
      <c r="O19" s="124"/>
      <c r="P19" s="124"/>
      <c r="Q19" s="124"/>
    </row>
    <row r="20" spans="1:17" ht="45">
      <c r="A20" s="171">
        <v>3</v>
      </c>
      <c r="B20" s="176" t="str">
        <f>'[1]CONJ ESPORTIVO'!B102:D102</f>
        <v>LOCAÇÃO DAS PISTAS E QUADRAS</v>
      </c>
      <c r="C20" s="132">
        <f>SUM('PLAN CONJ ESP'!K103:K107)</f>
        <v>0</v>
      </c>
      <c r="D20" s="132">
        <f>C20</f>
        <v>0</v>
      </c>
      <c r="E20" s="131">
        <f t="shared" si="0"/>
        <v>0</v>
      </c>
      <c r="F20" s="124"/>
      <c r="G20" s="124"/>
      <c r="H20" s="124"/>
      <c r="I20" s="124"/>
      <c r="J20" s="124"/>
      <c r="K20" s="125"/>
      <c r="L20" s="124"/>
      <c r="M20" s="124"/>
      <c r="N20" s="124"/>
      <c r="O20" s="124"/>
      <c r="P20" s="124"/>
      <c r="Q20" s="124"/>
    </row>
    <row r="21" spans="1:17" ht="45">
      <c r="A21" s="171">
        <v>4</v>
      </c>
      <c r="B21" s="175" t="str">
        <f>'[1]CONJ ESPORTIVO'!B108:D108</f>
        <v>QUADRA DE AREIA E CX DE SALTO</v>
      </c>
      <c r="C21" s="132">
        <f>SUM('PLAN CONJ ESP'!K110:K146)</f>
        <v>0</v>
      </c>
      <c r="D21" s="132"/>
      <c r="E21" s="131">
        <f t="shared" si="0"/>
        <v>0</v>
      </c>
      <c r="F21" s="124"/>
      <c r="G21" s="124"/>
      <c r="H21" s="124"/>
      <c r="I21" s="124"/>
      <c r="J21" s="124"/>
      <c r="K21" s="125"/>
      <c r="L21" s="124"/>
      <c r="M21" s="124"/>
      <c r="N21" s="124"/>
      <c r="O21" s="124"/>
      <c r="P21" s="124"/>
      <c r="Q21" s="124"/>
    </row>
    <row r="22" spans="1:17" ht="30">
      <c r="A22" s="171" t="s">
        <v>12</v>
      </c>
      <c r="B22" s="176" t="str">
        <f>'[1]CONJ ESPORTIVO'!D109</f>
        <v>REGULARIZAÇÃO TERRENO</v>
      </c>
      <c r="C22" s="132"/>
      <c r="D22" s="132">
        <f>SUM('PLAN CONJ ESP'!K110:K112)</f>
        <v>0</v>
      </c>
      <c r="E22" s="131">
        <f t="shared" si="0"/>
        <v>0</v>
      </c>
      <c r="F22" s="124"/>
      <c r="G22" s="124"/>
      <c r="H22" s="124"/>
      <c r="I22" s="124"/>
      <c r="J22" s="124"/>
      <c r="K22" s="125"/>
      <c r="L22" s="124"/>
      <c r="M22" s="124"/>
      <c r="N22" s="124"/>
      <c r="O22" s="124"/>
      <c r="P22" s="124"/>
      <c r="Q22" s="124"/>
    </row>
    <row r="23" spans="1:17" ht="15">
      <c r="A23" s="171" t="s">
        <v>15</v>
      </c>
      <c r="B23" s="176" t="str">
        <f>'[1]CONJ ESPORTIVO'!D113</f>
        <v>DRENAGEM</v>
      </c>
      <c r="C23" s="132"/>
      <c r="D23" s="132">
        <f>SUM('PLAN CONJ ESP'!K114:K122)</f>
        <v>0</v>
      </c>
      <c r="E23" s="131">
        <f t="shared" si="0"/>
        <v>0</v>
      </c>
      <c r="F23" s="124"/>
      <c r="G23" s="124"/>
      <c r="H23" s="124"/>
      <c r="I23" s="124"/>
      <c r="J23" s="124"/>
      <c r="K23" s="125"/>
      <c r="L23" s="124"/>
      <c r="M23" s="124"/>
      <c r="N23" s="124"/>
      <c r="O23" s="124"/>
      <c r="P23" s="124"/>
      <c r="Q23" s="124"/>
    </row>
    <row r="24" spans="1:17" ht="30">
      <c r="A24" s="171" t="s">
        <v>16</v>
      </c>
      <c r="B24" s="176" t="str">
        <f>'[1]CONJ ESPORTIVO'!D123</f>
        <v>MURETA DE PROTEÇÃO</v>
      </c>
      <c r="C24" s="132"/>
      <c r="D24" s="132">
        <f>SUM('PLAN CONJ ESP'!K124:K131)</f>
        <v>0</v>
      </c>
      <c r="E24" s="131">
        <f t="shared" si="0"/>
        <v>0</v>
      </c>
      <c r="F24" s="124"/>
      <c r="G24" s="124"/>
      <c r="H24" s="124"/>
      <c r="I24" s="124"/>
      <c r="J24" s="124"/>
      <c r="K24" s="125"/>
      <c r="L24" s="124"/>
      <c r="M24" s="124"/>
      <c r="N24" s="124"/>
      <c r="O24" s="124"/>
      <c r="P24" s="124"/>
      <c r="Q24" s="124"/>
    </row>
    <row r="25" spans="1:17" ht="30">
      <c r="A25" s="171" t="s">
        <v>43</v>
      </c>
      <c r="B25" s="176" t="str">
        <f>'[1]CONJ ESPORTIVO'!D132</f>
        <v>ATERRO COM AREIA</v>
      </c>
      <c r="C25" s="132"/>
      <c r="D25" s="132">
        <f>SUM('PLAN CONJ ESP'!K133:K136)</f>
        <v>0</v>
      </c>
      <c r="E25" s="131">
        <f t="shared" si="0"/>
        <v>0</v>
      </c>
      <c r="F25" s="124"/>
      <c r="G25" s="124"/>
      <c r="H25" s="124"/>
      <c r="I25" s="124"/>
      <c r="J25" s="124"/>
      <c r="K25" s="125"/>
      <c r="L25" s="124"/>
      <c r="M25" s="124"/>
      <c r="N25" s="124"/>
      <c r="O25" s="124"/>
      <c r="P25" s="124"/>
      <c r="Q25" s="124"/>
    </row>
    <row r="26" spans="1:17" ht="30">
      <c r="A26" s="171" t="s">
        <v>100</v>
      </c>
      <c r="B26" s="176" t="str">
        <f>'[1]CONJ ESPORTIVO'!D137</f>
        <v>REDES DE PROTEÇÃO</v>
      </c>
      <c r="C26" s="132"/>
      <c r="D26" s="132">
        <f>SUM('PLAN CONJ ESP'!K138:K146)</f>
        <v>0</v>
      </c>
      <c r="E26" s="131">
        <f t="shared" si="0"/>
        <v>0</v>
      </c>
      <c r="F26" s="124"/>
      <c r="G26" s="124"/>
      <c r="H26" s="124"/>
      <c r="I26" s="124"/>
      <c r="J26" s="124"/>
      <c r="K26" s="126"/>
      <c r="L26" s="124"/>
      <c r="M26" s="124"/>
      <c r="N26" s="124"/>
      <c r="O26" s="124"/>
      <c r="P26" s="124"/>
      <c r="Q26" s="124"/>
    </row>
    <row r="27" spans="1:17" ht="60">
      <c r="A27" s="171">
        <v>5</v>
      </c>
      <c r="B27" s="175" t="str">
        <f>'[1]CONJ ESPORTIVO'!B147:D147</f>
        <v xml:space="preserve"> PISTAS DE TERRA FIRME /ÁREA DE ARREMESSO  E SALTO</v>
      </c>
      <c r="C27" s="132">
        <f>SUM('PLAN CONJ ESP'!K149:K161)</f>
        <v>0</v>
      </c>
      <c r="D27" s="132"/>
      <c r="E27" s="131">
        <f t="shared" si="0"/>
        <v>0</v>
      </c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</row>
    <row r="28" spans="1:17" ht="15">
      <c r="A28" s="171" t="s">
        <v>17</v>
      </c>
      <c r="B28" s="176" t="str">
        <f>'[1]CONJ ESPORTIVO'!D148</f>
        <v xml:space="preserve">ESCAVAÇÃO  </v>
      </c>
      <c r="C28" s="132"/>
      <c r="D28" s="132">
        <f>SUM('PLAN CONJ ESP'!K149:K150)</f>
        <v>0</v>
      </c>
      <c r="E28" s="131">
        <f t="shared" si="0"/>
        <v>0</v>
      </c>
      <c r="F28" s="124"/>
      <c r="G28" s="124"/>
      <c r="H28" s="124"/>
      <c r="I28" s="124"/>
      <c r="J28" s="124"/>
      <c r="K28" s="124"/>
      <c r="L28" s="124"/>
      <c r="M28" s="127"/>
      <c r="N28" s="124"/>
      <c r="O28" s="124"/>
      <c r="P28" s="124"/>
      <c r="Q28" s="124"/>
    </row>
    <row r="29" spans="1:17" ht="30">
      <c r="A29" s="171" t="s">
        <v>102</v>
      </c>
      <c r="B29" s="176" t="str">
        <f>'[1]CONJ ESPORTIVO'!D151</f>
        <v>MEIO-FIO E SARJETAS</v>
      </c>
      <c r="C29" s="132"/>
      <c r="D29" s="132">
        <f>SUM('PLAN CONJ ESP'!K152:K155)</f>
        <v>0</v>
      </c>
      <c r="E29" s="131">
        <f t="shared" si="0"/>
        <v>0</v>
      </c>
      <c r="F29" s="124"/>
      <c r="G29" s="124"/>
      <c r="H29" s="124"/>
      <c r="I29" s="124"/>
      <c r="J29" s="124"/>
      <c r="K29" s="124"/>
      <c r="L29" s="124"/>
      <c r="M29" s="127"/>
      <c r="N29" s="124"/>
      <c r="O29" s="124"/>
      <c r="P29" s="124"/>
      <c r="Q29" s="124"/>
    </row>
    <row r="30" spans="1:17" ht="15">
      <c r="A30" s="171" t="s">
        <v>103</v>
      </c>
      <c r="B30" s="176" t="str">
        <f>'[1]CONJ ESPORTIVO'!D156</f>
        <v>PAVIMENTAÇÃO</v>
      </c>
      <c r="C30" s="132"/>
      <c r="D30" s="132">
        <f>SUM('PLAN CONJ ESP'!K157:K161)</f>
        <v>0</v>
      </c>
      <c r="E30" s="131">
        <f t="shared" si="0"/>
        <v>0</v>
      </c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</row>
    <row r="31" spans="1:17" ht="15">
      <c r="A31" s="171">
        <v>6</v>
      </c>
      <c r="B31" s="175" t="str">
        <f>'[1]CONJ ESPORTIVO'!B162:D162</f>
        <v>ILUMINAÇÃO</v>
      </c>
      <c r="C31" s="132">
        <f>SUM('PLAN CONJ ESP'!K164:K187)</f>
        <v>0</v>
      </c>
      <c r="D31" s="132"/>
      <c r="E31" s="131">
        <f t="shared" si="0"/>
        <v>0</v>
      </c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</row>
    <row r="32" spans="1:17" ht="45">
      <c r="A32" s="171" t="s">
        <v>19</v>
      </c>
      <c r="B32" s="176" t="str">
        <f>'[1]CONJ ESPORTIVO'!B163:D163</f>
        <v>ESCAVAÇÃO PARA DUTOS E POSTES</v>
      </c>
      <c r="C32" s="132"/>
      <c r="D32" s="132">
        <f>SUM('PLAN CONJ ESP'!K164:K171)</f>
        <v>0</v>
      </c>
      <c r="E32" s="131">
        <f t="shared" si="0"/>
        <v>0</v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</row>
    <row r="33" spans="1:17" ht="30">
      <c r="A33" s="171" t="s">
        <v>37</v>
      </c>
      <c r="B33" s="176" t="str">
        <f>'[1]CONJ ESPORTIVO'!B172:D172</f>
        <v>CABEAMENTO E REFLETORES</v>
      </c>
      <c r="C33" s="132"/>
      <c r="D33" s="132">
        <f>SUM('PLAN CONJ ESP'!K173:K180)</f>
        <v>0</v>
      </c>
      <c r="E33" s="131">
        <f t="shared" si="0"/>
        <v>0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</row>
    <row r="34" spans="1:17" ht="45">
      <c r="A34" s="171" t="s">
        <v>49</v>
      </c>
      <c r="B34" s="176" t="str">
        <f>'[1]CONJ ESPORTIVO'!B181:D181</f>
        <v>QUADRO DE DISJUNTORES E ATERRAMENTO</v>
      </c>
      <c r="C34" s="132"/>
      <c r="D34" s="132">
        <f>SUM('PLAN CONJ ESP'!K182:K187)</f>
        <v>0</v>
      </c>
      <c r="E34" s="131">
        <f t="shared" si="0"/>
        <v>0</v>
      </c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</row>
    <row r="35" spans="1:17" ht="30">
      <c r="A35" s="171">
        <v>7</v>
      </c>
      <c r="B35" s="175" t="str">
        <f>'[1]CONJ ESPORTIVO'!B188:D188</f>
        <v xml:space="preserve"> PISTA CORRIDA  DE 100M</v>
      </c>
      <c r="C35" s="132">
        <f>SUM('PLAN CONJ ESP'!K190:K200)</f>
        <v>0</v>
      </c>
      <c r="D35" s="132"/>
      <c r="E35" s="131">
        <f t="shared" si="0"/>
        <v>0</v>
      </c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</row>
    <row r="36" spans="1:17" ht="45">
      <c r="A36" s="171" t="s">
        <v>25</v>
      </c>
      <c r="B36" s="176" t="str">
        <f>'[1]CONJ ESPORTIVO'!D189</f>
        <v>ESCAVAÇÃO E REGULARIZAÇÃO TERRENO</v>
      </c>
      <c r="C36" s="132"/>
      <c r="D36" s="132">
        <f>SUM('PLAN CONJ ESP'!K190:K192)</f>
        <v>0</v>
      </c>
      <c r="E36" s="131">
        <f t="shared" si="0"/>
        <v>0</v>
      </c>
      <c r="F36" s="124"/>
      <c r="G36" s="124"/>
      <c r="H36" s="124"/>
      <c r="I36" s="124"/>
      <c r="J36" s="124"/>
      <c r="K36" s="124"/>
      <c r="L36" s="128"/>
      <c r="M36" s="124"/>
      <c r="N36" s="124"/>
      <c r="O36" s="124"/>
      <c r="P36" s="124"/>
      <c r="Q36" s="124"/>
    </row>
    <row r="37" spans="1:17" ht="30">
      <c r="A37" s="171" t="s">
        <v>26</v>
      </c>
      <c r="B37" s="176" t="str">
        <f>'[1]CONJ ESPORTIVO'!D193</f>
        <v>MEIO-FIO E SARJETAS</v>
      </c>
      <c r="C37" s="132"/>
      <c r="D37" s="132">
        <f>SUM('PLAN CONJ ESP'!K194:K195)</f>
        <v>0</v>
      </c>
      <c r="E37" s="131">
        <f t="shared" si="0"/>
        <v>0</v>
      </c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</row>
    <row r="38" spans="1:17" ht="15">
      <c r="A38" s="171" t="s">
        <v>27</v>
      </c>
      <c r="B38" s="176" t="str">
        <f>'[1]CONJ ESPORTIVO'!D196</f>
        <v>PAVIMENTAÇÃO</v>
      </c>
      <c r="C38" s="132"/>
      <c r="D38" s="132">
        <f>SUM('PLAN CONJ ESP'!K197:K200)</f>
        <v>0</v>
      </c>
      <c r="E38" s="131">
        <f t="shared" si="0"/>
        <v>0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</row>
    <row r="39" spans="1:17" ht="60">
      <c r="A39" s="171">
        <v>8</v>
      </c>
      <c r="B39" s="175" t="str">
        <f>'[1]CONJ ESPORTIVO'!B201:D201</f>
        <v>MINI ARQUIBANCADA E BANCOS DE CONCRETO</v>
      </c>
      <c r="C39" s="132">
        <f>SUM('PLAN CONJ ESP'!K202:K210)</f>
        <v>0</v>
      </c>
      <c r="D39" s="132">
        <f>C39</f>
        <v>0</v>
      </c>
      <c r="E39" s="131">
        <f t="shared" si="0"/>
        <v>0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</row>
    <row r="40" spans="1:17" ht="15">
      <c r="A40" s="171">
        <v>9</v>
      </c>
      <c r="B40" s="175" t="str">
        <f>'[1]CONJ ESPORTIVO'!B211:D211</f>
        <v>PINTURA</v>
      </c>
      <c r="C40" s="132">
        <f>SUM('PLAN CONJ ESP'!K212:K213)</f>
        <v>0</v>
      </c>
      <c r="D40" s="132">
        <f>C40</f>
        <v>0</v>
      </c>
      <c r="E40" s="131">
        <f t="shared" si="0"/>
        <v>0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</row>
    <row r="41" spans="1:17" ht="15">
      <c r="A41" s="171"/>
      <c r="B41" s="175" t="s">
        <v>504</v>
      </c>
      <c r="C41" s="132">
        <f>SUM(C4:C40)</f>
        <v>0</v>
      </c>
      <c r="D41" s="132">
        <f>SUM(D4:D40)</f>
        <v>0</v>
      </c>
      <c r="E41" s="132">
        <f t="shared" ref="E41" si="1">SUM(F41:Q41)</f>
        <v>0</v>
      </c>
      <c r="F41" s="177">
        <f t="shared" ref="F41:Q41" si="2">SUM(F4:F40)</f>
        <v>0</v>
      </c>
      <c r="G41" s="177">
        <f t="shared" si="2"/>
        <v>0</v>
      </c>
      <c r="H41" s="177">
        <f t="shared" si="2"/>
        <v>0</v>
      </c>
      <c r="I41" s="177">
        <f t="shared" si="2"/>
        <v>0</v>
      </c>
      <c r="J41" s="177">
        <f t="shared" si="2"/>
        <v>0</v>
      </c>
      <c r="K41" s="177">
        <f t="shared" si="2"/>
        <v>0</v>
      </c>
      <c r="L41" s="177">
        <f t="shared" si="2"/>
        <v>0</v>
      </c>
      <c r="M41" s="177">
        <f t="shared" si="2"/>
        <v>0</v>
      </c>
      <c r="N41" s="177">
        <f t="shared" si="2"/>
        <v>0</v>
      </c>
      <c r="O41" s="177">
        <f t="shared" si="2"/>
        <v>0</v>
      </c>
      <c r="P41" s="177">
        <f t="shared" si="2"/>
        <v>0</v>
      </c>
      <c r="Q41" s="177">
        <f t="shared" si="2"/>
        <v>0</v>
      </c>
    </row>
    <row r="42" spans="1:17" ht="30">
      <c r="A42" s="171"/>
      <c r="B42" s="175" t="s">
        <v>505</v>
      </c>
      <c r="C42" s="172"/>
      <c r="D42" s="132"/>
      <c r="E42" s="132"/>
      <c r="F42" s="177">
        <f>D41-F41</f>
        <v>0</v>
      </c>
      <c r="G42" s="177">
        <f>F42-G41</f>
        <v>0</v>
      </c>
      <c r="H42" s="177">
        <f t="shared" ref="H42:Q42" si="3">G42-H41</f>
        <v>0</v>
      </c>
      <c r="I42" s="177">
        <f t="shared" si="3"/>
        <v>0</v>
      </c>
      <c r="J42" s="177">
        <f t="shared" si="3"/>
        <v>0</v>
      </c>
      <c r="K42" s="177">
        <f t="shared" si="3"/>
        <v>0</v>
      </c>
      <c r="L42" s="177">
        <f t="shared" si="3"/>
        <v>0</v>
      </c>
      <c r="M42" s="177">
        <f t="shared" si="3"/>
        <v>0</v>
      </c>
      <c r="N42" s="177">
        <f t="shared" si="3"/>
        <v>0</v>
      </c>
      <c r="O42" s="177">
        <f t="shared" si="3"/>
        <v>0</v>
      </c>
      <c r="P42" s="177">
        <f t="shared" si="3"/>
        <v>0</v>
      </c>
      <c r="Q42" s="177">
        <f t="shared" si="3"/>
        <v>0</v>
      </c>
    </row>
  </sheetData>
  <sheetProtection selectLockedCells="1"/>
  <mergeCells count="4">
    <mergeCell ref="A1:D2"/>
    <mergeCell ref="F1:K2"/>
    <mergeCell ref="L1:Q2"/>
    <mergeCell ref="E1:E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 CONJ ESP</vt:lpstr>
      <vt:lpstr>CRONOGR</vt:lpstr>
      <vt:lpstr>'PLAN CONJ ESP'!Area_de_impressao</vt:lpstr>
      <vt:lpstr>'PLAN CONJ ESP'!Titulos_de_impressao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Adriana</cp:lastModifiedBy>
  <cp:lastPrinted>2017-10-18T15:41:03Z</cp:lastPrinted>
  <dcterms:created xsi:type="dcterms:W3CDTF">2012-10-15T18:57:41Z</dcterms:created>
  <dcterms:modified xsi:type="dcterms:W3CDTF">2017-11-02T12:48:24Z</dcterms:modified>
</cp:coreProperties>
</file>